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5330" windowHeight="8970" activeTab="0"/>
  </bookViews>
  <sheets>
    <sheet name="Hoši" sheetId="1" r:id="rId1"/>
    <sheet name="Dívky" sheetId="2" r:id="rId2"/>
    <sheet name="Třídy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<sst xmlns="http://schemas.openxmlformats.org/spreadsheetml/2006/main" count="733" uniqueCount="345">
  <si>
    <t>Příjmení a jméno</t>
  </si>
  <si>
    <t>Body</t>
  </si>
  <si>
    <t>Dálka</t>
  </si>
  <si>
    <t>Míček</t>
  </si>
  <si>
    <t>300m</t>
  </si>
  <si>
    <t>Celkem</t>
  </si>
  <si>
    <t>50m</t>
  </si>
  <si>
    <t>Nulové hodnoty</t>
  </si>
  <si>
    <t>Pořadí</t>
  </si>
  <si>
    <t>1.ročník     Dívky</t>
  </si>
  <si>
    <t>1.ročník     Hoši</t>
  </si>
  <si>
    <t>5.ročník     Hoši</t>
  </si>
  <si>
    <t>4.ročník     Hoši</t>
  </si>
  <si>
    <t>3.ročník     Hoši</t>
  </si>
  <si>
    <t>2.ročník     Hoši</t>
  </si>
  <si>
    <t>5.ročník     Dívky</t>
  </si>
  <si>
    <t>4.ročník     Dívky</t>
  </si>
  <si>
    <t>3.ročník     Dívky</t>
  </si>
  <si>
    <t>2.ročník     Dívky</t>
  </si>
  <si>
    <t>Hoši</t>
  </si>
  <si>
    <t>Dívky</t>
  </si>
  <si>
    <t>Atletická všestrannost Strakonice</t>
  </si>
  <si>
    <t>1.A</t>
  </si>
  <si>
    <t>Třída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</si>
  <si>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</si>
  <si>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</si>
  <si>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</si>
  <si>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</si>
  <si>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</si>
  <si>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</si>
  <si>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</si>
  <si>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</si>
  <si>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</si>
  <si>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Pořadí žáků v jednotlivých ročnících podle získaných bodů ze všech kategorií</t>
  </si>
  <si>
    <t>1. ročník</t>
  </si>
  <si>
    <t>2. ročník</t>
  </si>
  <si>
    <t>3. ročník</t>
  </si>
  <si>
    <t>4. ročník</t>
  </si>
  <si>
    <t>5. ročník</t>
  </si>
  <si>
    <t>Jméno</t>
  </si>
  <si>
    <t>Původní hodnoty</t>
  </si>
  <si>
    <t>Kristýna Plechatá</t>
  </si>
  <si>
    <t>Lucie Váňová</t>
  </si>
  <si>
    <t>Kateřina Hálová</t>
  </si>
  <si>
    <t>Simona Minaříková</t>
  </si>
  <si>
    <t>Aneta Trávníčková</t>
  </si>
  <si>
    <t>Aneta Marková</t>
  </si>
  <si>
    <t>Eliška Poštolková</t>
  </si>
  <si>
    <t>Kateřina Spišská</t>
  </si>
  <si>
    <t>Kateřina Škopová</t>
  </si>
  <si>
    <t>Simona Doležalová</t>
  </si>
  <si>
    <t>Tereza Marienková</t>
  </si>
  <si>
    <t>Nikol Němcová</t>
  </si>
  <si>
    <t>Eliška Míková</t>
  </si>
  <si>
    <t>Pavlína Doležalová</t>
  </si>
  <si>
    <t>Linda Hanzlíková</t>
  </si>
  <si>
    <t>Aneta Brůčková</t>
  </si>
  <si>
    <t>Diana Bambásková</t>
  </si>
  <si>
    <t>Jolana Špatná</t>
  </si>
  <si>
    <t>Lucie Ježková</t>
  </si>
  <si>
    <t>Martina Pavolková</t>
  </si>
  <si>
    <t>Martina Vandrovcová</t>
  </si>
  <si>
    <t>Monika Hlouchová</t>
  </si>
  <si>
    <t>Tereza Brejchová</t>
  </si>
  <si>
    <t>Matěj Kostka</t>
  </si>
  <si>
    <t>David Bašta</t>
  </si>
  <si>
    <t>Patrik Kouba</t>
  </si>
  <si>
    <t>Marek Tulajdan</t>
  </si>
  <si>
    <t>Daniel Blažek</t>
  </si>
  <si>
    <t>René Fencl</t>
  </si>
  <si>
    <t>Daniel Fencl</t>
  </si>
  <si>
    <t>Karel Řezanka</t>
  </si>
  <si>
    <t>Matěj Kolda</t>
  </si>
  <si>
    <t>Josef Burian</t>
  </si>
  <si>
    <t>Tomáš Komrska</t>
  </si>
  <si>
    <t>Radek Michalik</t>
  </si>
  <si>
    <t>Ladislav Hořejší</t>
  </si>
  <si>
    <t>Robin Hýbl</t>
  </si>
  <si>
    <t>Patrik Demetr</t>
  </si>
  <si>
    <t>Brázda Pavel</t>
  </si>
  <si>
    <t>Eybl Petr</t>
  </si>
  <si>
    <t>Hanuš Václav</t>
  </si>
  <si>
    <t>Heřmánek Petr</t>
  </si>
  <si>
    <t>Hradský Petr</t>
  </si>
  <si>
    <t>Janoch Jan</t>
  </si>
  <si>
    <t>Keyzlar Adam</t>
  </si>
  <si>
    <t>Kučera Michal</t>
  </si>
  <si>
    <t>Němec Michal</t>
  </si>
  <si>
    <t>Novák Marek</t>
  </si>
  <si>
    <t>Poslední Richard</t>
  </si>
  <si>
    <t>Raffaj Vojtěch</t>
  </si>
  <si>
    <t>Vachuška Matouš</t>
  </si>
  <si>
    <t>Böhm Tomáš</t>
  </si>
  <si>
    <t>Frnoch Marek</t>
  </si>
  <si>
    <t>Kotrč Michal</t>
  </si>
  <si>
    <t>Linhart Bořivoj</t>
  </si>
  <si>
    <t>Miklas Samuel</t>
  </si>
  <si>
    <t>Pikolon Patrik</t>
  </si>
  <si>
    <t>Sládek Martin</t>
  </si>
  <si>
    <t>Smrčka jakub</t>
  </si>
  <si>
    <t>Toman Ondřej</t>
  </si>
  <si>
    <t>Vaněček Filip</t>
  </si>
  <si>
    <t xml:space="preserve"> Vokoun Lukáš</t>
  </si>
  <si>
    <t>Brůček Petr</t>
  </si>
  <si>
    <t>Finěk Ondřej</t>
  </si>
  <si>
    <t>Harant Matěj</t>
  </si>
  <si>
    <t>Landsinger Ondřej</t>
  </si>
  <si>
    <t>Pavlovič Martin</t>
  </si>
  <si>
    <t>Poskočil Tomáš</t>
  </si>
  <si>
    <t>Sejrek Artur</t>
  </si>
  <si>
    <t>Šimek Ondřej</t>
  </si>
  <si>
    <t>Švec Petr</t>
  </si>
  <si>
    <t>Zábranský Jan</t>
  </si>
  <si>
    <t>Hofmann Filip</t>
  </si>
  <si>
    <t>Hořejší Filip</t>
  </si>
  <si>
    <t>Hoštička Jakub</t>
  </si>
  <si>
    <t>Klečka Šimon</t>
  </si>
  <si>
    <t>Kozlík Tomáš</t>
  </si>
  <si>
    <t>Mašek Aleš</t>
  </si>
  <si>
    <t>Palivec Adam</t>
  </si>
  <si>
    <t>Polák Petr</t>
  </si>
  <si>
    <t>Tesař Jakub</t>
  </si>
  <si>
    <t>Vaněček Radek</t>
  </si>
  <si>
    <t>Zelenka Jan</t>
  </si>
  <si>
    <t>Matěj Vanko</t>
  </si>
  <si>
    <t>Martin Virostek</t>
  </si>
  <si>
    <t>Häuslová Kateřina</t>
  </si>
  <si>
    <t>Havelcová Martina</t>
  </si>
  <si>
    <t>Jelenová Milada</t>
  </si>
  <si>
    <t>Koudelková Sarah</t>
  </si>
  <si>
    <t>Lipavská Michaela</t>
  </si>
  <si>
    <t>Petričáková Kateřina</t>
  </si>
  <si>
    <t>Stranevová Diana</t>
  </si>
  <si>
    <t>Šilhanová Denisa</t>
  </si>
  <si>
    <t>Špindlerová kateřina</t>
  </si>
  <si>
    <t>Tůmová Natálie</t>
  </si>
  <si>
    <t>Hrochová Šárka</t>
  </si>
  <si>
    <t>Maršalová Kristýna</t>
  </si>
  <si>
    <t>Miklasová Sabina</t>
  </si>
  <si>
    <t>Myslivcová Natálie</t>
  </si>
  <si>
    <t>Němečková Nikola</t>
  </si>
  <si>
    <t>Rybáková Ilona</t>
  </si>
  <si>
    <t>Sedláčková Adéla</t>
  </si>
  <si>
    <t>Šimáková Kateřina</t>
  </si>
  <si>
    <t>Taubrová Michaela</t>
  </si>
  <si>
    <t>Vrchlavská Aneta</t>
  </si>
  <si>
    <t>Wolfová Marika</t>
  </si>
  <si>
    <t>Zárybnická Jolana</t>
  </si>
  <si>
    <t>Benešová Tereza</t>
  </si>
  <si>
    <t>Čechová Martina</t>
  </si>
  <si>
    <t>Demetrová Sabina</t>
  </si>
  <si>
    <t>Fríbertová Lucie</t>
  </si>
  <si>
    <t>Hadová Markéta</t>
  </si>
  <si>
    <t>Irdzová Natálie</t>
  </si>
  <si>
    <t xml:space="preserve">Linhartová Adéla </t>
  </si>
  <si>
    <t>Mikešová Kristýna</t>
  </si>
  <si>
    <t>Šrámková Tereza</t>
  </si>
  <si>
    <t>Tůmová Barbora</t>
  </si>
  <si>
    <t>Bálská Tereza</t>
  </si>
  <si>
    <t>Jánská Magdaléna</t>
  </si>
  <si>
    <t>Juřicová Tereza</t>
  </si>
  <si>
    <t>Machová Martina</t>
  </si>
  <si>
    <t>Matulková Kristina</t>
  </si>
  <si>
    <t>Pacáková Lucie</t>
  </si>
  <si>
    <t>Pazderníková Tereza</t>
  </si>
  <si>
    <t>Sedláčkov Aneta</t>
  </si>
  <si>
    <t>Soukupová Aneta</t>
  </si>
  <si>
    <t>Tomšovicová Tereza</t>
  </si>
  <si>
    <t>Žigová Viktoria</t>
  </si>
  <si>
    <t>Eva Charvátová</t>
  </si>
  <si>
    <t>Kateřina Mrkvičková</t>
  </si>
  <si>
    <t>Český Daniel</t>
  </si>
  <si>
    <t>Fojtů Matyáš</t>
  </si>
  <si>
    <t>Kindl Marek</t>
  </si>
  <si>
    <t>Kozlík Lukáš</t>
  </si>
  <si>
    <t>Lejsek Tomáš</t>
  </si>
  <si>
    <t>Lukeš Petr</t>
  </si>
  <si>
    <t>Matas Daniel</t>
  </si>
  <si>
    <t>Novák Roman</t>
  </si>
  <si>
    <t>Poklop Martin</t>
  </si>
  <si>
    <t>Rod Denis</t>
  </si>
  <si>
    <t>Toucha Tomáš</t>
  </si>
  <si>
    <t>Čonka Robert</t>
  </si>
  <si>
    <t>Fiala Adam</t>
  </si>
  <si>
    <t>Irdza Marcel</t>
  </si>
  <si>
    <t>Kočí Ondřej</t>
  </si>
  <si>
    <t>Kylberger Martin</t>
  </si>
  <si>
    <t>Malý Karel</t>
  </si>
  <si>
    <t>Nedvěd Václav</t>
  </si>
  <si>
    <t>Novák David</t>
  </si>
  <si>
    <t>Reman Michal</t>
  </si>
  <si>
    <t>Soukup Jan</t>
  </si>
  <si>
    <t>Věženský Tomáš</t>
  </si>
  <si>
    <t>Vodičková Natálie</t>
  </si>
  <si>
    <t>Valentová Eliška</t>
  </si>
  <si>
    <t>Vachulková Iveta</t>
  </si>
  <si>
    <t>Petra Němcová Patricie</t>
  </si>
  <si>
    <t>Peterková Markéta</t>
  </si>
  <si>
    <t>Mrůzková Kristýna</t>
  </si>
  <si>
    <t>Miklasová Julie</t>
  </si>
  <si>
    <t>Malátová Nikola</t>
  </si>
  <si>
    <t>Hůrková Johanka</t>
  </si>
  <si>
    <t>Drábová Kateřina</t>
  </si>
  <si>
    <t>Demetrová Šarlota</t>
  </si>
  <si>
    <t>Hlouchová Nikola</t>
  </si>
  <si>
    <t>Hurská Eliška</t>
  </si>
  <si>
    <t>Juřicová Barbora</t>
  </si>
  <si>
    <t>Malečková Monika</t>
  </si>
  <si>
    <t>Mrázová Natálie</t>
  </si>
  <si>
    <t>Pazderníková Markéta</t>
  </si>
  <si>
    <t>Remešová Barbora</t>
  </si>
  <si>
    <t>Slavíková Veronika</t>
  </si>
  <si>
    <t>Soukupová Klára</t>
  </si>
  <si>
    <t>Trsťan Daniel</t>
  </si>
  <si>
    <t>Civáni Matěj</t>
  </si>
  <si>
    <t>10. května 2011</t>
  </si>
  <si>
    <t>4.b</t>
  </si>
  <si>
    <t>1. Čumpelík Miroslav</t>
  </si>
  <si>
    <t>2. Frantová Karolína</t>
  </si>
  <si>
    <t>3. Hankovcová Tereza</t>
  </si>
  <si>
    <t>4. Havlan Ondřej</t>
  </si>
  <si>
    <t>5. Chodl Lukáš</t>
  </si>
  <si>
    <t>6. Chvosta Daniel</t>
  </si>
  <si>
    <t>7. Jánská Ema</t>
  </si>
  <si>
    <t>8. Jelen Miroslav</t>
  </si>
  <si>
    <t>9. Jelenová Adéla</t>
  </si>
  <si>
    <t>10. Kačmárová Nikol</t>
  </si>
  <si>
    <t>11. Keyzlar Jan</t>
  </si>
  <si>
    <t>12. Klečka Pavel</t>
  </si>
  <si>
    <t>13. Korgó Petr</t>
  </si>
  <si>
    <t>14. Kubovcová Barbora</t>
  </si>
  <si>
    <t>15. Kuldová Aneta</t>
  </si>
  <si>
    <t>16. Machalová Markéta</t>
  </si>
  <si>
    <t>17. Maleč Petr</t>
  </si>
  <si>
    <t>18. Matulková Terezie</t>
  </si>
  <si>
    <t>19. Radeljak Nathaniel</t>
  </si>
  <si>
    <t>20. Raffaj Daniel</t>
  </si>
  <si>
    <t>21. Raffaj Richard</t>
  </si>
  <si>
    <t>22. Ročková Dita</t>
  </si>
  <si>
    <t>23. Řezanka Jan</t>
  </si>
  <si>
    <t>24. Říhová Tereza</t>
  </si>
  <si>
    <t>25. Slapnička Jakub</t>
  </si>
  <si>
    <t>26. Šilhanová Aneta</t>
  </si>
  <si>
    <t>27. Šudomová Kateřina</t>
  </si>
  <si>
    <t>28. Švehla Kryštof</t>
  </si>
  <si>
    <t>29. Vadlejch Mike</t>
  </si>
  <si>
    <t>1. Bambásková Jennifer</t>
  </si>
  <si>
    <t>2. Český Ondřej</t>
  </si>
  <si>
    <t>3. Doležal David</t>
  </si>
  <si>
    <t>4. Eybl Lukáš</t>
  </si>
  <si>
    <t>5. Foučková Karolína</t>
  </si>
  <si>
    <t>6. Foučková Natálie</t>
  </si>
  <si>
    <t>7. Hála Daniel</t>
  </si>
  <si>
    <t>8. Horejš Tadeáš</t>
  </si>
  <si>
    <t>9. Hořejší Michal</t>
  </si>
  <si>
    <t>10. Hrabáček Jan</t>
  </si>
  <si>
    <t>11. Chládek Matěj</t>
  </si>
  <si>
    <t>12. Johanesová Adéla</t>
  </si>
  <si>
    <t>13. Kalíšek Adam</t>
  </si>
  <si>
    <t>14. Komrska Václav</t>
  </si>
  <si>
    <t>15. Kučera Jiří</t>
  </si>
  <si>
    <t>16. Nejdl Marek</t>
  </si>
  <si>
    <t>17. Pešek Tomáš</t>
  </si>
  <si>
    <t>18. Polák Simon</t>
  </si>
  <si>
    <t>19. Polanová Aneta</t>
  </si>
  <si>
    <t>20. Poskočilová Eliška</t>
  </si>
  <si>
    <t>21. Přib Šimon</t>
  </si>
  <si>
    <t>22. Rážová Markéta</t>
  </si>
  <si>
    <t>23. Roch Michal</t>
  </si>
  <si>
    <t>24. Slavíková Tereza</t>
  </si>
  <si>
    <t>25. Šulák Petr</t>
  </si>
  <si>
    <t>26. Švecová Nella</t>
  </si>
  <si>
    <t>27. Švihovcová Šárka</t>
  </si>
  <si>
    <t>28. Turková Barbora</t>
  </si>
  <si>
    <t>29. Vichr Ondřej</t>
  </si>
  <si>
    <t>30. Vonešová Kateřina Marie</t>
  </si>
  <si>
    <t xml:space="preserve"> Čumpelík Miroslav</t>
  </si>
  <si>
    <t xml:space="preserve"> Havlan Ondřej</t>
  </si>
  <si>
    <t xml:space="preserve"> Chodl Lukáš</t>
  </si>
  <si>
    <t xml:space="preserve"> Chvosta Daniel</t>
  </si>
  <si>
    <t>Jelen Miroslav</t>
  </si>
  <si>
    <t xml:space="preserve"> Keyzlar Jan</t>
  </si>
  <si>
    <t xml:space="preserve"> Klečka Pavel</t>
  </si>
  <si>
    <t xml:space="preserve"> Korgó Petr</t>
  </si>
  <si>
    <t xml:space="preserve"> Maleč Petr</t>
  </si>
  <si>
    <t xml:space="preserve"> Radeljak Nathaniel</t>
  </si>
  <si>
    <t>Raffaj Daniel</t>
  </si>
  <si>
    <t xml:space="preserve"> Raffaj Richard</t>
  </si>
  <si>
    <t xml:space="preserve"> Řezanka Jan</t>
  </si>
  <si>
    <t>Slapnička Jakub</t>
  </si>
  <si>
    <t>Švehla Kryštof</t>
  </si>
  <si>
    <t xml:space="preserve"> Vadlejch Mike</t>
  </si>
  <si>
    <t xml:space="preserve"> Frantová Karolína</t>
  </si>
  <si>
    <t>Hankovcová Tereza</t>
  </si>
  <si>
    <t>Jánská Ema</t>
  </si>
  <si>
    <t xml:space="preserve"> Jelenová Adéla</t>
  </si>
  <si>
    <t xml:space="preserve"> Kačmárová Nikol</t>
  </si>
  <si>
    <t xml:space="preserve"> Kubovcová Barbora</t>
  </si>
  <si>
    <t>Machalová Markéta</t>
  </si>
  <si>
    <t xml:space="preserve"> Kuldová Aneta</t>
  </si>
  <si>
    <t>Matulková Terezie</t>
  </si>
  <si>
    <t xml:space="preserve"> Ročková Dita</t>
  </si>
  <si>
    <t>Říhová Tereza</t>
  </si>
  <si>
    <t>Šilhanová Aneta</t>
  </si>
  <si>
    <t xml:space="preserve"> Šudomová Kateřina</t>
  </si>
  <si>
    <t xml:space="preserve"> Český Ondřej</t>
  </si>
  <si>
    <t xml:space="preserve"> Doležal David</t>
  </si>
  <si>
    <t xml:space="preserve"> Eybl Lukáš</t>
  </si>
  <si>
    <t xml:space="preserve"> Hála Daniel</t>
  </si>
  <si>
    <t xml:space="preserve"> Horejš Tadeáš</t>
  </si>
  <si>
    <t xml:space="preserve"> Hořejší Michal</t>
  </si>
  <si>
    <t xml:space="preserve"> Hrabáček Jan</t>
  </si>
  <si>
    <t>Chládek Matěj</t>
  </si>
  <si>
    <t xml:space="preserve"> Kalíšek Adam</t>
  </si>
  <si>
    <t xml:space="preserve"> Komrska Václav</t>
  </si>
  <si>
    <t xml:space="preserve"> Kučera Jiří</t>
  </si>
  <si>
    <t xml:space="preserve"> Nejdl Marek</t>
  </si>
  <si>
    <t xml:space="preserve"> Pešek Tomáš</t>
  </si>
  <si>
    <t xml:space="preserve"> Polák Simon</t>
  </si>
  <si>
    <t xml:space="preserve"> Přib Šimon</t>
  </si>
  <si>
    <t xml:space="preserve"> Roch Michal</t>
  </si>
  <si>
    <t xml:space="preserve"> Šulák Petr</t>
  </si>
  <si>
    <t>Vichr Ondřej</t>
  </si>
  <si>
    <t xml:space="preserve"> Bambásková Jennifer</t>
  </si>
  <si>
    <t xml:space="preserve"> Foučková Karolína</t>
  </si>
  <si>
    <t xml:space="preserve"> Foučková Natálie</t>
  </si>
  <si>
    <t>Johanesová Adéla</t>
  </si>
  <si>
    <t xml:space="preserve"> Polanová Aneta</t>
  </si>
  <si>
    <t xml:space="preserve"> Poskočilová Eliška</t>
  </si>
  <si>
    <t>Rážová Markéta</t>
  </si>
  <si>
    <t xml:space="preserve"> Slavíková Tereza</t>
  </si>
  <si>
    <t xml:space="preserve"> Švecová Nella</t>
  </si>
  <si>
    <t xml:space="preserve"> Švihovcová Šárka</t>
  </si>
  <si>
    <t>Turková Barbora</t>
  </si>
  <si>
    <t>Vonešová Kateřina Marie</t>
  </si>
  <si>
    <t>Komrska Jan</t>
  </si>
  <si>
    <t>Lukeš Filip</t>
  </si>
  <si>
    <t>Vokoun Lukáš</t>
  </si>
  <si>
    <t>Mauric Jan</t>
  </si>
  <si>
    <t>Zeleňak Michal</t>
  </si>
  <si>
    <t>Šlehofer Martin</t>
  </si>
  <si>
    <t>Uhrová Nikola</t>
  </si>
  <si>
    <t>Svobodová Lucie</t>
  </si>
  <si>
    <t>Šlehoferová Michaela</t>
  </si>
  <si>
    <t>Alice Tocauerová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</si>
</sst>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4"/>
      <color indexed="10"/>
      <name val="Arial CE"/>
      <family val="2"/>
    </font>
    <font>
      <sz val="12"/>
      <color indexed="10"/>
      <name val="Arial CE"/>
      <family val="2"/>
    </font>
    <font>
      <i/>
      <sz val="12"/>
      <color indexed="10"/>
      <name val="Arial CE"/>
      <family val="2"/>
    </font>
    <font>
      <b/>
      <sz val="12"/>
      <name val="Arial CE"/>
      <family val="2"/>
    </font>
    <font>
      <sz val="12"/>
      <color indexed="12"/>
      <name val="Arial CE"/>
      <family val="2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2" xfId="0" applyFont="1" applyBorder="1" applyAlignment="1">
      <alignment/>
    </xf>
    <xf numFmtId="0" fontId="0" fillId="4" borderId="2" xfId="0" applyFont="1" applyFill="1" applyBorder="1" applyAlignment="1">
      <alignment/>
    </xf>
    <xf numFmtId="0" fontId="0" fillId="5" borderId="2" xfId="0" applyFont="1" applyFill="1" applyBorder="1" applyAlignment="1" applyProtection="1">
      <alignment/>
      <protection locked="0"/>
    </xf>
    <xf numFmtId="0" fontId="0" fillId="5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0" fillId="4" borderId="2" xfId="0" applyFill="1" applyBorder="1" applyAlignment="1">
      <alignment/>
    </xf>
    <xf numFmtId="0" fontId="0" fillId="5" borderId="2" xfId="0" applyFill="1" applyBorder="1" applyAlignment="1" applyProtection="1">
      <alignment/>
      <protection locked="0"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9" fillId="6" borderId="0" xfId="0" applyFont="1" applyFill="1" applyAlignment="1">
      <alignment horizontal="center"/>
    </xf>
    <xf numFmtId="0" fontId="2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2" fontId="0" fillId="4" borderId="2" xfId="0" applyNumberFormat="1" applyFont="1" applyFill="1" applyBorder="1" applyAlignment="1" applyProtection="1">
      <alignment/>
      <protection locked="0"/>
    </xf>
    <xf numFmtId="2" fontId="0" fillId="6" borderId="2" xfId="0" applyNumberFormat="1" applyFont="1" applyFill="1" applyBorder="1" applyAlignment="1" applyProtection="1">
      <alignment/>
      <protection locked="0"/>
    </xf>
    <xf numFmtId="2" fontId="0" fillId="4" borderId="2" xfId="0" applyNumberFormat="1" applyFill="1" applyBorder="1" applyAlignment="1" applyProtection="1">
      <alignment/>
      <protection locked="0"/>
    </xf>
    <xf numFmtId="2" fontId="0" fillId="4" borderId="5" xfId="0" applyNumberFormat="1" applyFill="1" applyBorder="1" applyAlignment="1" applyProtection="1">
      <alignment/>
      <protection locked="0"/>
    </xf>
    <xf numFmtId="2" fontId="0" fillId="6" borderId="2" xfId="0" applyNumberFormat="1" applyFill="1" applyBorder="1" applyAlignment="1" applyProtection="1">
      <alignment/>
      <protection locked="0"/>
    </xf>
    <xf numFmtId="2" fontId="0" fillId="6" borderId="5" xfId="0" applyNumberFormat="1" applyFill="1" applyBorder="1" applyAlignment="1" applyProtection="1">
      <alignment/>
      <protection locked="0"/>
    </xf>
    <xf numFmtId="164" fontId="8" fillId="6" borderId="6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4" fillId="0" borderId="1" xfId="0" applyFont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/>
      <protection locked="0"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 applyProtection="1">
      <alignment/>
      <protection locked="0"/>
    </xf>
    <xf numFmtId="0" fontId="0" fillId="5" borderId="1" xfId="0" applyFont="1" applyFill="1" applyBorder="1" applyAlignment="1">
      <alignment/>
    </xf>
    <xf numFmtId="2" fontId="0" fillId="6" borderId="1" xfId="0" applyNumberFormat="1" applyFont="1" applyFill="1" applyBorder="1" applyAlignment="1" applyProtection="1">
      <alignment/>
      <protection locked="0"/>
    </xf>
    <xf numFmtId="0" fontId="0" fillId="6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0" fillId="6" borderId="8" xfId="0" applyFill="1" applyBorder="1" applyAlignment="1">
      <alignment horizontal="center"/>
    </xf>
    <xf numFmtId="2" fontId="1" fillId="7" borderId="3" xfId="0" applyNumberFormat="1" applyFont="1" applyFill="1" applyBorder="1" applyAlignment="1">
      <alignment/>
    </xf>
    <xf numFmtId="2" fontId="1" fillId="7" borderId="3" xfId="0" applyNumberFormat="1" applyFont="1" applyFill="1" applyBorder="1" applyAlignment="1">
      <alignment horizontal="center"/>
    </xf>
    <xf numFmtId="2" fontId="0" fillId="7" borderId="2" xfId="0" applyNumberFormat="1" applyFont="1" applyFill="1" applyBorder="1" applyAlignment="1" applyProtection="1">
      <alignment/>
      <protection locked="0"/>
    </xf>
    <xf numFmtId="2" fontId="0" fillId="7" borderId="1" xfId="0" applyNumberFormat="1" applyFont="1" applyFill="1" applyBorder="1" applyAlignment="1" applyProtection="1">
      <alignment/>
      <protection locked="0"/>
    </xf>
    <xf numFmtId="2" fontId="1" fillId="4" borderId="3" xfId="0" applyNumberFormat="1" applyFont="1" applyFill="1" applyBorder="1" applyAlignment="1">
      <alignment/>
    </xf>
    <xf numFmtId="2" fontId="1" fillId="4" borderId="3" xfId="0" applyNumberFormat="1" applyFont="1" applyFill="1" applyBorder="1" applyAlignment="1">
      <alignment horizontal="center"/>
    </xf>
    <xf numFmtId="2" fontId="0" fillId="7" borderId="2" xfId="0" applyNumberFormat="1" applyFill="1" applyBorder="1" applyAlignment="1" applyProtection="1">
      <alignment/>
      <protection locked="0"/>
    </xf>
    <xf numFmtId="2" fontId="0" fillId="7" borderId="5" xfId="0" applyNumberFormat="1" applyFill="1" applyBorder="1" applyAlignment="1" applyProtection="1">
      <alignment/>
      <protection locked="0"/>
    </xf>
    <xf numFmtId="0" fontId="1" fillId="8" borderId="3" xfId="0" applyFont="1" applyFill="1" applyBorder="1" applyAlignment="1" applyProtection="1">
      <alignment horizontal="center"/>
      <protection/>
    </xf>
    <xf numFmtId="164" fontId="1" fillId="8" borderId="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8" borderId="3" xfId="0" applyFont="1" applyFill="1" applyBorder="1" applyAlignment="1" applyProtection="1">
      <alignment/>
      <protection/>
    </xf>
    <xf numFmtId="164" fontId="1" fillId="8" borderId="1" xfId="0" applyNumberFormat="1" applyFont="1" applyFill="1" applyBorder="1" applyAlignment="1" applyProtection="1">
      <alignment horizontal="center"/>
      <protection/>
    </xf>
    <xf numFmtId="164" fontId="1" fillId="8" borderId="0" xfId="0" applyNumberFormat="1" applyFont="1" applyFill="1" applyBorder="1" applyAlignment="1" applyProtection="1">
      <alignment horizontal="center"/>
      <protection/>
    </xf>
    <xf numFmtId="0" fontId="1" fillId="0" borderId="9" xfId="0" applyFont="1" applyBorder="1" applyAlignment="1">
      <alignment/>
    </xf>
    <xf numFmtId="2" fontId="0" fillId="4" borderId="1" xfId="0" applyNumberFormat="1" applyFill="1" applyBorder="1" applyAlignment="1" applyProtection="1">
      <alignment/>
      <protection locked="0"/>
    </xf>
    <xf numFmtId="0" fontId="0" fillId="4" borderId="1" xfId="0" applyFill="1" applyBorder="1" applyAlignment="1">
      <alignment/>
    </xf>
    <xf numFmtId="0" fontId="0" fillId="5" borderId="1" xfId="0" applyFill="1" applyBorder="1" applyAlignment="1" applyProtection="1">
      <alignment/>
      <protection locked="0"/>
    </xf>
    <xf numFmtId="0" fontId="0" fillId="5" borderId="1" xfId="0" applyFill="1" applyBorder="1" applyAlignment="1">
      <alignment/>
    </xf>
    <xf numFmtId="2" fontId="0" fillId="6" borderId="1" xfId="0" applyNumberFormat="1" applyFill="1" applyBorder="1" applyAlignment="1" applyProtection="1">
      <alignment/>
      <protection locked="0"/>
    </xf>
    <xf numFmtId="0" fontId="0" fillId="6" borderId="1" xfId="0" applyFill="1" applyBorder="1" applyAlignment="1">
      <alignment/>
    </xf>
    <xf numFmtId="2" fontId="0" fillId="7" borderId="1" xfId="0" applyNumberFormat="1" applyFill="1" applyBorder="1" applyAlignment="1" applyProtection="1">
      <alignment/>
      <protection locked="0"/>
    </xf>
    <xf numFmtId="0" fontId="0" fillId="7" borderId="1" xfId="0" applyFill="1" applyBorder="1" applyAlignment="1">
      <alignment/>
    </xf>
    <xf numFmtId="2" fontId="0" fillId="4" borderId="3" xfId="0" applyNumberFormat="1" applyFont="1" applyFill="1" applyBorder="1" applyAlignment="1" applyProtection="1">
      <alignment/>
      <protection locked="0"/>
    </xf>
    <xf numFmtId="0" fontId="0" fillId="5" borderId="3" xfId="0" applyFont="1" applyFill="1" applyBorder="1" applyAlignment="1" applyProtection="1">
      <alignment/>
      <protection locked="0"/>
    </xf>
    <xf numFmtId="2" fontId="0" fillId="6" borderId="3" xfId="0" applyNumberFormat="1" applyFont="1" applyFill="1" applyBorder="1" applyAlignment="1" applyProtection="1">
      <alignment/>
      <protection locked="0"/>
    </xf>
    <xf numFmtId="2" fontId="0" fillId="7" borderId="3" xfId="0" applyNumberFormat="1" applyFont="1" applyFill="1" applyBorder="1" applyAlignment="1" applyProtection="1">
      <alignment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Border="1" applyAlignment="1" applyProtection="1">
      <alignment/>
      <protection locked="0"/>
    </xf>
    <xf numFmtId="2" fontId="0" fillId="4" borderId="0" xfId="0" applyNumberFormat="1" applyFont="1" applyFill="1" applyBorder="1" applyAlignment="1" applyProtection="1">
      <alignment/>
      <protection locked="0"/>
    </xf>
    <xf numFmtId="0" fontId="0" fillId="4" borderId="0" xfId="0" applyFont="1" applyFill="1" applyBorder="1" applyAlignment="1">
      <alignment/>
    </xf>
    <xf numFmtId="0" fontId="0" fillId="5" borderId="0" xfId="0" applyFont="1" applyFill="1" applyBorder="1" applyAlignment="1" applyProtection="1">
      <alignment/>
      <protection locked="0"/>
    </xf>
    <xf numFmtId="0" fontId="0" fillId="5" borderId="0" xfId="0" applyFont="1" applyFill="1" applyBorder="1" applyAlignment="1">
      <alignment/>
    </xf>
    <xf numFmtId="2" fontId="0" fillId="6" borderId="0" xfId="0" applyNumberFormat="1" applyFont="1" applyFill="1" applyBorder="1" applyAlignment="1" applyProtection="1">
      <alignment/>
      <protection locked="0"/>
    </xf>
    <xf numFmtId="0" fontId="0" fillId="6" borderId="0" xfId="0" applyFont="1" applyFill="1" applyBorder="1" applyAlignment="1">
      <alignment/>
    </xf>
    <xf numFmtId="2" fontId="0" fillId="7" borderId="0" xfId="0" applyNumberFormat="1" applyFont="1" applyFill="1" applyBorder="1" applyAlignment="1" applyProtection="1">
      <alignment/>
      <protection locked="0"/>
    </xf>
    <xf numFmtId="0" fontId="0" fillId="7" borderId="0" xfId="0" applyFont="1" applyFill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8" fillId="4" borderId="6" xfId="0" applyNumberFormat="1" applyFont="1" applyFill="1" applyBorder="1" applyAlignment="1">
      <alignment horizontal="center"/>
    </xf>
    <xf numFmtId="0" fontId="0" fillId="4" borderId="8" xfId="0" applyFill="1" applyBorder="1" applyAlignment="1">
      <alignment/>
    </xf>
    <xf numFmtId="164" fontId="8" fillId="6" borderId="6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95"/>
  <sheetViews>
    <sheetView tabSelected="1" workbookViewId="0" topLeftCell="A165">
      <selection activeCell="B160" sqref="B160:N186"/>
    </sheetView>
  </sheetViews>
  <sheetFormatPr defaultColWidth="9.00390625" defaultRowHeight="12.75"/>
  <cols>
    <col min="1" max="1" width="3.25390625" style="0" customWidth="1"/>
    <col min="2" max="2" width="4.625" style="0" customWidth="1"/>
    <col min="3" max="3" width="21.625" style="0" customWidth="1"/>
    <col min="4" max="4" width="10.75390625" style="33" customWidth="1"/>
    <col min="5" max="5" width="8.75390625" style="0" customWidth="1"/>
    <col min="6" max="6" width="11.25390625" style="0" customWidth="1"/>
    <col min="7" max="12" width="8.75390625" style="0" customWidth="1"/>
    <col min="13" max="13" width="10.25390625" style="0" customWidth="1"/>
    <col min="14" max="14" width="10.125" style="0" customWidth="1"/>
    <col min="15" max="15" width="4.625" style="0" customWidth="1"/>
    <col min="16" max="16" width="2.625" style="0" customWidth="1"/>
    <col min="17" max="17" width="3.75390625" style="0" customWidth="1"/>
    <col min="18" max="18" width="1.875" style="0" customWidth="1"/>
    <col min="19" max="19" width="5.00390625" style="0" customWidth="1"/>
    <col min="20" max="20" width="3.875" style="0" customWidth="1"/>
    <col min="21" max="21" width="3.25390625" style="0" customWidth="1"/>
    <col min="22" max="22" width="4.25390625" style="0" customWidth="1"/>
    <col min="23" max="23" width="3.875" style="0" customWidth="1"/>
    <col min="24" max="24" width="3.375" style="0" customWidth="1"/>
    <col min="25" max="25" width="3.25390625" style="0" customWidth="1"/>
    <col min="26" max="26" width="2.625" style="0" customWidth="1"/>
    <col min="27" max="28" width="15.875" style="0" customWidth="1"/>
  </cols>
  <sheetData>
    <row r="2" spans="3:11" ht="18">
      <c r="C2" s="70" t="s">
        <v>40</v>
      </c>
      <c r="D2" s="71"/>
      <c r="E2" s="70">
        <v>9.76</v>
      </c>
      <c r="F2" s="70"/>
      <c r="G2" s="70">
        <v>220</v>
      </c>
      <c r="H2" s="70"/>
      <c r="I2" s="70">
        <v>9.9</v>
      </c>
      <c r="J2" s="70"/>
      <c r="K2" s="70">
        <v>65.5</v>
      </c>
    </row>
    <row r="4" spans="2:9" ht="18">
      <c r="B4" s="26" t="s">
        <v>21</v>
      </c>
      <c r="C4" s="26"/>
      <c r="D4" s="35"/>
      <c r="F4" s="126" t="str">
        <f>Třídy!G2</f>
        <v>10. května 2011</v>
      </c>
      <c r="G4" s="127"/>
      <c r="H4" s="127"/>
      <c r="I4" s="127"/>
    </row>
    <row r="5" ht="15" customHeight="1" thickBot="1">
      <c r="C5" s="8" t="s">
        <v>10</v>
      </c>
    </row>
    <row r="6" spans="2:14" ht="15" customHeight="1" thickBot="1">
      <c r="B6" s="6"/>
      <c r="C6" s="6" t="s">
        <v>7</v>
      </c>
      <c r="D6" s="28"/>
      <c r="E6" s="105">
        <v>9.76</v>
      </c>
      <c r="F6" s="6"/>
      <c r="G6" s="106">
        <v>220</v>
      </c>
      <c r="H6" s="6"/>
      <c r="I6" s="107">
        <v>9.9</v>
      </c>
      <c r="J6" s="6"/>
      <c r="K6" s="108">
        <v>65.5</v>
      </c>
      <c r="L6" s="6"/>
      <c r="M6" s="6"/>
      <c r="N6" s="92"/>
    </row>
    <row r="7" spans="2:14" s="33" customFormat="1" ht="15" customHeight="1" thickBot="1">
      <c r="B7" s="28"/>
      <c r="C7" s="28" t="s">
        <v>0</v>
      </c>
      <c r="D7" s="28" t="s">
        <v>23</v>
      </c>
      <c r="E7" s="86" t="s">
        <v>6</v>
      </c>
      <c r="F7" s="29" t="s">
        <v>1</v>
      </c>
      <c r="G7" s="30" t="s">
        <v>2</v>
      </c>
      <c r="H7" s="30" t="s">
        <v>1</v>
      </c>
      <c r="I7" s="31" t="s">
        <v>3</v>
      </c>
      <c r="J7" s="31" t="s">
        <v>1</v>
      </c>
      <c r="K7" s="82" t="s">
        <v>4</v>
      </c>
      <c r="L7" s="32" t="s">
        <v>1</v>
      </c>
      <c r="M7" s="28" t="s">
        <v>5</v>
      </c>
      <c r="N7" s="89" t="s">
        <v>8</v>
      </c>
    </row>
    <row r="8" spans="2:28" ht="15" customHeight="1">
      <c r="B8" s="2">
        <v>1</v>
      </c>
      <c r="C8" s="111" t="s">
        <v>308</v>
      </c>
      <c r="D8" s="33" t="s">
        <v>24</v>
      </c>
      <c r="E8" s="52">
        <v>8.67</v>
      </c>
      <c r="F8" s="10">
        <f>IF(OR(E8&gt;$E$6,E8=0),0,TRUNC(72.791*POWER($E$6-E8,1.81)))</f>
        <v>85</v>
      </c>
      <c r="G8" s="11">
        <v>275</v>
      </c>
      <c r="H8" s="12">
        <f>IF(G8&lt;$G$6,0,TRUNC(0.14354*POWER(G8-$G$6,1.4)))</f>
        <v>39</v>
      </c>
      <c r="I8" s="53">
        <v>17.9</v>
      </c>
      <c r="J8" s="13">
        <f>IF(I8&lt;$I$6,0,INT(5.33*POWER(I8-$I$6,1.1)))</f>
        <v>52</v>
      </c>
      <c r="K8" s="83">
        <v>60.97</v>
      </c>
      <c r="L8" s="14">
        <f>IF(OR(K8&gt;$K$6,K8=0),0,TRUNC(1.53775*POWER($K$6-K8,1.81)))</f>
        <v>23</v>
      </c>
      <c r="M8" s="9">
        <f>SUM(F8+H8+J8+L8)</f>
        <v>199</v>
      </c>
      <c r="N8" s="90">
        <f>RANK(M8,$M$8:$M$41,0)</f>
        <v>1</v>
      </c>
      <c r="AA8" t="str">
        <f>C8</f>
        <v> Hála Daniel</v>
      </c>
      <c r="AB8" t="str">
        <f>D8</f>
        <v>1.B</v>
      </c>
    </row>
    <row r="9" spans="2:28" ht="15" customHeight="1">
      <c r="B9" s="2">
        <v>2</v>
      </c>
      <c r="C9" s="111" t="s">
        <v>316</v>
      </c>
      <c r="D9" s="33" t="s">
        <v>24</v>
      </c>
      <c r="E9" s="52">
        <v>10.03</v>
      </c>
      <c r="F9" s="10">
        <f>IF(OR(E9&gt;$E$6,E9=0),0,TRUNC(72.791*POWER($E$6-E9,1.81)))</f>
        <v>0</v>
      </c>
      <c r="G9" s="11">
        <v>270</v>
      </c>
      <c r="H9" s="12">
        <f>IF(G9&lt;$G$6,0,TRUNC(0.14354*POWER(G9-$G$6,1.4)))</f>
        <v>34</v>
      </c>
      <c r="I9" s="53">
        <v>25.2</v>
      </c>
      <c r="J9" s="13">
        <f>IF(I9&lt;$I$6,0,INT(5.33*POWER(I9-$I$6,1.1)))</f>
        <v>107</v>
      </c>
      <c r="K9" s="83">
        <v>68.4</v>
      </c>
      <c r="L9" s="14">
        <f>IF(OR(K9&gt;$K$6,K9=0),0,TRUNC(1.53775*POWER($K$6-K9,1.81)))</f>
        <v>0</v>
      </c>
      <c r="M9" s="3">
        <f>SUM(F9+H9+J9+L9)</f>
        <v>141</v>
      </c>
      <c r="N9" s="90">
        <f>RANK(M9,$M$8:$M$41,0)</f>
        <v>2</v>
      </c>
      <c r="AA9" t="str">
        <f aca="true" t="shared" si="0" ref="AA9:AA72">C9</f>
        <v> Nejdl Marek</v>
      </c>
      <c r="AB9" t="str">
        <f aca="true" t="shared" si="1" ref="AB9:AB72">D9</f>
        <v>1.B</v>
      </c>
    </row>
    <row r="10" spans="2:28" ht="15" customHeight="1">
      <c r="B10" s="2">
        <v>3</v>
      </c>
      <c r="C10" s="111" t="s">
        <v>311</v>
      </c>
      <c r="D10" s="33" t="s">
        <v>24</v>
      </c>
      <c r="E10" s="52">
        <v>9.91</v>
      </c>
      <c r="F10" s="10">
        <f>IF(OR(E10&gt;$E$6,E10=0),0,TRUNC(72.791*POWER($E$6-E10,1.81)))</f>
        <v>0</v>
      </c>
      <c r="G10" s="11">
        <v>296</v>
      </c>
      <c r="H10" s="12">
        <f>IF(G10&lt;$G$6,0,TRUNC(0.14354*POWER(G10-$G$6,1.4)))</f>
        <v>61</v>
      </c>
      <c r="I10" s="53">
        <v>20.8</v>
      </c>
      <c r="J10" s="13">
        <f>IF(I10&lt;$I$6,0,INT(5.33*POWER(I10-$I$6,1.1)))</f>
        <v>73</v>
      </c>
      <c r="K10" s="83">
        <v>66.84</v>
      </c>
      <c r="L10" s="14">
        <f>IF(OR(K10&gt;$K$6,K10=0),0,TRUNC(1.53775*POWER($K$6-K10,1.81)))</f>
        <v>0</v>
      </c>
      <c r="M10" s="3">
        <f>SUM(F10+H10+J10+L10)</f>
        <v>134</v>
      </c>
      <c r="N10" s="90">
        <f>RANK(M10,$M$8:$M$41,0)</f>
        <v>3</v>
      </c>
      <c r="AA10" t="str">
        <f t="shared" si="0"/>
        <v> Hrabáček Jan</v>
      </c>
      <c r="AB10" t="str">
        <f t="shared" si="1"/>
        <v>1.B</v>
      </c>
    </row>
    <row r="11" spans="2:28" ht="15" customHeight="1">
      <c r="B11" s="2">
        <v>4</v>
      </c>
      <c r="C11" s="111" t="s">
        <v>319</v>
      </c>
      <c r="D11" s="33" t="s">
        <v>24</v>
      </c>
      <c r="E11" s="52">
        <v>8.98</v>
      </c>
      <c r="F11" s="10">
        <f>IF(OR(E11&gt;$E$6,E11=0),0,TRUNC(72.791*POWER($E$6-E11,1.81)))</f>
        <v>46</v>
      </c>
      <c r="G11" s="11">
        <v>269</v>
      </c>
      <c r="H11" s="12">
        <f>IF(G11&lt;$G$6,0,TRUNC(0.14354*POWER(G11-$G$6,1.4)))</f>
        <v>33</v>
      </c>
      <c r="I11" s="53">
        <v>17.2</v>
      </c>
      <c r="J11" s="13">
        <f>IF(I11&lt;$I$6,0,INT(5.33*POWER(I11-$I$6,1.1)))</f>
        <v>47</v>
      </c>
      <c r="K11" s="83">
        <v>66.21</v>
      </c>
      <c r="L11" s="14">
        <f>IF(OR(K11&gt;$K$6,K11=0),0,TRUNC(1.53775*POWER($K$6-K11,1.81)))</f>
        <v>0</v>
      </c>
      <c r="M11" s="3">
        <f>SUM(F11+H11+J11+L11)</f>
        <v>126</v>
      </c>
      <c r="N11" s="90">
        <f>RANK(M11,$M$8:$M$41,0)</f>
        <v>4</v>
      </c>
      <c r="AA11" t="str">
        <f t="shared" si="0"/>
        <v> Přib Šimon</v>
      </c>
      <c r="AB11" t="str">
        <f t="shared" si="1"/>
        <v>1.B</v>
      </c>
    </row>
    <row r="12" spans="2:28" ht="15" customHeight="1">
      <c r="B12" s="2">
        <v>5</v>
      </c>
      <c r="C12" s="111" t="s">
        <v>310</v>
      </c>
      <c r="D12" s="33" t="s">
        <v>24</v>
      </c>
      <c r="E12" s="52">
        <v>10.84</v>
      </c>
      <c r="F12" s="10">
        <f>IF(OR(E12&gt;$E$6,E12=0),0,TRUNC(72.791*POWER($E$6-E12,1.81)))</f>
        <v>0</v>
      </c>
      <c r="G12" s="11">
        <v>220</v>
      </c>
      <c r="H12" s="12">
        <f>IF(G12&lt;$G$6,0,TRUNC(0.14354*POWER(G12-$G$6,1.4)))</f>
        <v>0</v>
      </c>
      <c r="I12" s="53">
        <v>22.9</v>
      </c>
      <c r="J12" s="13">
        <f>IF(I12&lt;$I$6,0,INT(5.33*POWER(I12-$I$6,1.1)))</f>
        <v>89</v>
      </c>
      <c r="K12" s="83">
        <v>90.05</v>
      </c>
      <c r="L12" s="14">
        <f>IF(OR(K12&gt;$K$6,K12=0),0,TRUNC(1.53775*POWER($K$6-K12,1.81)))</f>
        <v>0</v>
      </c>
      <c r="M12" s="3">
        <f>SUM(F12+H12+J12+L12)</f>
        <v>89</v>
      </c>
      <c r="N12" s="90">
        <f>RANK(M12,$M$8:$M$41,0)</f>
        <v>5</v>
      </c>
      <c r="AA12" t="str">
        <f t="shared" si="0"/>
        <v> Hořejší Michal</v>
      </c>
      <c r="AB12" t="str">
        <f t="shared" si="1"/>
        <v>1.B</v>
      </c>
    </row>
    <row r="13" spans="2:28" ht="15" customHeight="1">
      <c r="B13" s="2">
        <v>6</v>
      </c>
      <c r="C13" s="111" t="s">
        <v>306</v>
      </c>
      <c r="D13" s="33" t="s">
        <v>24</v>
      </c>
      <c r="E13" s="52">
        <v>9.41</v>
      </c>
      <c r="F13" s="10">
        <f>IF(OR(E13&gt;$E$6,E13=0),0,TRUNC(72.791*POWER($E$6-E13,1.81)))</f>
        <v>10</v>
      </c>
      <c r="G13" s="11">
        <v>258</v>
      </c>
      <c r="H13" s="12">
        <f>IF(G13&lt;$G$6,0,TRUNC(0.14354*POWER(G13-$G$6,1.4)))</f>
        <v>23</v>
      </c>
      <c r="I13" s="53">
        <v>17.5</v>
      </c>
      <c r="J13" s="13">
        <f>IF(I13&lt;$I$6,0,INT(5.33*POWER(I13-$I$6,1.1)))</f>
        <v>49</v>
      </c>
      <c r="K13" s="83">
        <v>70.77</v>
      </c>
      <c r="L13" s="14">
        <f>IF(OR(K13&gt;$K$6,K13=0),0,TRUNC(1.53775*POWER($K$6-K13,1.81)))</f>
        <v>0</v>
      </c>
      <c r="M13" s="3">
        <f>SUM(F13+H13+J13+L13)</f>
        <v>82</v>
      </c>
      <c r="N13" s="90">
        <f>RANK(M13,$M$8:$M$41,0)</f>
        <v>6</v>
      </c>
      <c r="AA13" t="str">
        <f t="shared" si="0"/>
        <v> Doležal David</v>
      </c>
      <c r="AB13" t="str">
        <f t="shared" si="1"/>
        <v>1.B</v>
      </c>
    </row>
    <row r="14" spans="2:28" ht="15" customHeight="1">
      <c r="B14" s="2">
        <v>7</v>
      </c>
      <c r="C14" s="111" t="s">
        <v>317</v>
      </c>
      <c r="D14" s="33" t="s">
        <v>24</v>
      </c>
      <c r="E14" s="52">
        <v>9.44</v>
      </c>
      <c r="F14" s="10">
        <f>IF(OR(E14&gt;$E$6,E14=0),0,TRUNC(72.791*POWER($E$6-E14,1.81)))</f>
        <v>9</v>
      </c>
      <c r="G14" s="11">
        <v>266</v>
      </c>
      <c r="H14" s="12">
        <f>IF(G14&lt;$G$6,0,TRUNC(0.14354*POWER(G14-$G$6,1.4)))</f>
        <v>30</v>
      </c>
      <c r="I14" s="53">
        <v>14.6</v>
      </c>
      <c r="J14" s="13">
        <f>IF(I14&lt;$I$6,0,INT(5.33*POWER(I14-$I$6,1.1)))</f>
        <v>29</v>
      </c>
      <c r="K14" s="83">
        <v>72.41</v>
      </c>
      <c r="L14" s="14">
        <f>IF(OR(K14&gt;$K$6,K14=0),0,TRUNC(1.53775*POWER($K$6-K14,1.81)))</f>
        <v>0</v>
      </c>
      <c r="M14" s="3">
        <f>SUM(F14+H14+J14+L14)</f>
        <v>68</v>
      </c>
      <c r="N14" s="90">
        <f>RANK(M14,$M$8:$M$41,0)</f>
        <v>7</v>
      </c>
      <c r="AA14" t="str">
        <f t="shared" si="0"/>
        <v> Pešek Tomáš</v>
      </c>
      <c r="AB14" t="str">
        <f t="shared" si="1"/>
        <v>1.B</v>
      </c>
    </row>
    <row r="15" spans="2:28" ht="15" customHeight="1">
      <c r="B15" s="2">
        <v>8</v>
      </c>
      <c r="C15" s="111" t="s">
        <v>318</v>
      </c>
      <c r="D15" s="33" t="s">
        <v>24</v>
      </c>
      <c r="E15" s="52">
        <v>9.9</v>
      </c>
      <c r="F15" s="10">
        <f>IF(OR(E15&gt;$E$6,E15=0),0,TRUNC(72.791*POWER($E$6-E15,1.81)))</f>
        <v>0</v>
      </c>
      <c r="G15" s="11">
        <v>248</v>
      </c>
      <c r="H15" s="12">
        <f>IF(G15&lt;$G$6,0,TRUNC(0.14354*POWER(G15-$G$6,1.4)))</f>
        <v>15</v>
      </c>
      <c r="I15" s="53">
        <v>16.1</v>
      </c>
      <c r="J15" s="13">
        <f>IF(I15&lt;$I$6,0,INT(5.33*POWER(I15-$I$6,1.1)))</f>
        <v>39</v>
      </c>
      <c r="K15" s="83">
        <v>80.09</v>
      </c>
      <c r="L15" s="14">
        <f>IF(OR(K15&gt;$K$6,K15=0),0,TRUNC(1.53775*POWER($K$6-K15,1.81)))</f>
        <v>0</v>
      </c>
      <c r="M15" s="3">
        <f>SUM(F15+H15+J15+L15)</f>
        <v>54</v>
      </c>
      <c r="N15" s="90">
        <f>RANK(M15,$M$8:$M$41,0)</f>
        <v>8</v>
      </c>
      <c r="AA15" t="str">
        <f t="shared" si="0"/>
        <v> Polák Simon</v>
      </c>
      <c r="AB15" t="str">
        <f t="shared" si="1"/>
        <v>1.B</v>
      </c>
    </row>
    <row r="16" spans="2:28" ht="15" customHeight="1">
      <c r="B16" s="2">
        <v>9</v>
      </c>
      <c r="C16" s="111" t="s">
        <v>309</v>
      </c>
      <c r="D16" s="33" t="s">
        <v>24</v>
      </c>
      <c r="E16" s="52">
        <v>10.06</v>
      </c>
      <c r="F16" s="10">
        <f>IF(OR(E16&gt;$E$6,E16=0),0,TRUNC(72.791*POWER($E$6-E16,1.81)))</f>
        <v>0</v>
      </c>
      <c r="G16" s="11">
        <v>150</v>
      </c>
      <c r="H16" s="12">
        <f>IF(G16&lt;$G$6,0,TRUNC(0.14354*POWER(G16-$G$6,1.4)))</f>
        <v>0</v>
      </c>
      <c r="I16" s="53">
        <v>16.9</v>
      </c>
      <c r="J16" s="13">
        <f>IF(I16&lt;$I$6,0,INT(5.33*POWER(I16-$I$6,1.1)))</f>
        <v>45</v>
      </c>
      <c r="K16" s="83">
        <v>74.99</v>
      </c>
      <c r="L16" s="14">
        <f>IF(OR(K16&gt;$K$6,K16=0),0,TRUNC(1.53775*POWER($K$6-K16,1.81)))</f>
        <v>0</v>
      </c>
      <c r="M16" s="3">
        <f>SUM(F16+H16+J16+L16)</f>
        <v>45</v>
      </c>
      <c r="N16" s="90">
        <f>RANK(M16,$M$8:$M$41,0)</f>
        <v>9</v>
      </c>
      <c r="AA16" t="str">
        <f t="shared" si="0"/>
        <v> Horejš Tadeáš</v>
      </c>
      <c r="AB16" t="str">
        <f t="shared" si="1"/>
        <v>1.B</v>
      </c>
    </row>
    <row r="17" spans="2:28" ht="15" customHeight="1">
      <c r="B17" s="1">
        <v>10</v>
      </c>
      <c r="C17" s="111" t="s">
        <v>281</v>
      </c>
      <c r="D17" s="33" t="s">
        <v>22</v>
      </c>
      <c r="E17" s="52">
        <v>9.82</v>
      </c>
      <c r="F17" s="10">
        <f>IF(OR(E17&gt;$E$6,E17=0),0,TRUNC(72.791*POWER($E$6-E17,1.81)))</f>
        <v>0</v>
      </c>
      <c r="G17" s="11">
        <v>225</v>
      </c>
      <c r="H17" s="12">
        <f>IF(G17&lt;$G$6,0,TRUNC(0.14354*POWER(G17-$G$6,1.4)))</f>
        <v>1</v>
      </c>
      <c r="I17" s="53">
        <v>16.06</v>
      </c>
      <c r="J17" s="13">
        <f>IF(I17&lt;$I$6,0,INT(5.33*POWER(I17-$I$6,1.1)))</f>
        <v>39</v>
      </c>
      <c r="K17" s="83">
        <v>80.24</v>
      </c>
      <c r="L17" s="14">
        <f>IF(OR(K17&gt;$K$6,K17=0),0,TRUNC(1.53775*POWER($K$6-K17,1.81)))</f>
        <v>0</v>
      </c>
      <c r="M17" s="3">
        <f>SUM(F17+H17+J17+L17)</f>
        <v>40</v>
      </c>
      <c r="N17" s="90">
        <f>RANK(M17,$M$8:$M$41,0)</f>
        <v>10</v>
      </c>
      <c r="AA17" t="str">
        <f t="shared" si="0"/>
        <v> Keyzlar Jan</v>
      </c>
      <c r="AB17" t="str">
        <f t="shared" si="1"/>
        <v>1.A</v>
      </c>
    </row>
    <row r="18" spans="2:28" ht="15" customHeight="1">
      <c r="B18" s="2">
        <v>11</v>
      </c>
      <c r="C18" s="111" t="s">
        <v>305</v>
      </c>
      <c r="D18" s="33" t="s">
        <v>24</v>
      </c>
      <c r="E18" s="52">
        <v>10.43</v>
      </c>
      <c r="F18" s="10">
        <f>IF(OR(E18&gt;$E$6,E18=0),0,TRUNC(72.791*POWER($E$6-E18,1.81)))</f>
        <v>0</v>
      </c>
      <c r="G18" s="11">
        <v>215</v>
      </c>
      <c r="H18" s="12">
        <f>IF(G18&lt;$G$6,0,TRUNC(0.14354*POWER(G18-$G$6,1.4)))</f>
        <v>0</v>
      </c>
      <c r="I18" s="53">
        <v>15</v>
      </c>
      <c r="J18" s="13">
        <f>IF(I18&lt;$I$6,0,INT(5.33*POWER(I18-$I$6,1.1)))</f>
        <v>31</v>
      </c>
      <c r="K18" s="83">
        <v>73.42</v>
      </c>
      <c r="L18" s="14">
        <f>IF(OR(K18&gt;$K$6,K18=0),0,TRUNC(1.53775*POWER($K$6-K18,1.81)))</f>
        <v>0</v>
      </c>
      <c r="M18" s="3">
        <f>SUM(F18+H18+J18+L18)</f>
        <v>31</v>
      </c>
      <c r="N18" s="90">
        <f>RANK(M18,$M$8:$M$41,0)</f>
        <v>11</v>
      </c>
      <c r="AA18" t="str">
        <f t="shared" si="0"/>
        <v> Český Ondřej</v>
      </c>
      <c r="AB18" t="str">
        <f t="shared" si="1"/>
        <v>1.B</v>
      </c>
    </row>
    <row r="19" spans="2:28" ht="15" customHeight="1">
      <c r="B19" s="2">
        <v>12</v>
      </c>
      <c r="C19" s="111" t="s">
        <v>276</v>
      </c>
      <c r="D19" s="33" t="s">
        <v>22</v>
      </c>
      <c r="E19" s="52">
        <v>10.48</v>
      </c>
      <c r="F19" s="10">
        <f>IF(OR(E19&gt;$E$6,E19=0),0,TRUNC(72.791*POWER($E$6-E19,1.81)))</f>
        <v>0</v>
      </c>
      <c r="G19" s="11">
        <v>230</v>
      </c>
      <c r="H19" s="12">
        <f>IF(G19&lt;$G$6,0,TRUNC(0.14354*POWER(G19-$G$6,1.4)))</f>
        <v>3</v>
      </c>
      <c r="I19" s="53">
        <v>14.52</v>
      </c>
      <c r="J19" s="13">
        <f>IF(I19&lt;$I$6,0,INT(5.33*POWER(I19-$I$6,1.1)))</f>
        <v>28</v>
      </c>
      <c r="K19" s="83">
        <v>72.4</v>
      </c>
      <c r="L19" s="14">
        <f>IF(OR(K19&gt;$K$6,K19=0),0,TRUNC(1.53775*POWER($K$6-K19,1.81)))</f>
        <v>0</v>
      </c>
      <c r="M19" s="3">
        <f>SUM(F19+H19+J19+L19)</f>
        <v>31</v>
      </c>
      <c r="N19" s="90">
        <f>RANK(M19,$M$8:$M$41,0)</f>
        <v>11</v>
      </c>
      <c r="AA19" t="str">
        <f t="shared" si="0"/>
        <v> Čumpelík Miroslav</v>
      </c>
      <c r="AB19" t="str">
        <f t="shared" si="1"/>
        <v>1.A</v>
      </c>
    </row>
    <row r="20" spans="2:28" ht="15" customHeight="1">
      <c r="B20" s="2">
        <v>13</v>
      </c>
      <c r="C20" s="111" t="s">
        <v>282</v>
      </c>
      <c r="D20" s="33" t="s">
        <v>22</v>
      </c>
      <c r="E20" s="52">
        <v>10.02</v>
      </c>
      <c r="F20" s="10">
        <f>IF(OR(E20&gt;$E$6,E20=0),0,TRUNC(72.791*POWER($E$6-E20,1.81)))</f>
        <v>0</v>
      </c>
      <c r="G20" s="11">
        <v>212</v>
      </c>
      <c r="H20" s="12">
        <f>IF(G20&lt;$G$6,0,TRUNC(0.14354*POWER(G20-$G$6,1.4)))</f>
        <v>0</v>
      </c>
      <c r="I20" s="53">
        <v>14.49</v>
      </c>
      <c r="J20" s="13">
        <f>IF(I20&lt;$I$6,0,INT(5.33*POWER(I20-$I$6,1.1)))</f>
        <v>28</v>
      </c>
      <c r="K20" s="83">
        <v>80.6</v>
      </c>
      <c r="L20" s="14">
        <f>IF(OR(K20&gt;$K$6,K20=0),0,TRUNC(1.53775*POWER($K$6-K20,1.81)))</f>
        <v>0</v>
      </c>
      <c r="M20" s="3">
        <f>SUM(F20+H20+J20+L20)</f>
        <v>28</v>
      </c>
      <c r="N20" s="90">
        <f>RANK(M20,$M$8:$M$41,0)</f>
        <v>13</v>
      </c>
      <c r="AA20" t="str">
        <f t="shared" si="0"/>
        <v> Klečka Pavel</v>
      </c>
      <c r="AB20" t="str">
        <f t="shared" si="1"/>
        <v>1.A</v>
      </c>
    </row>
    <row r="21" spans="2:28" ht="15" customHeight="1">
      <c r="B21" s="2">
        <v>14</v>
      </c>
      <c r="C21" s="111" t="s">
        <v>278</v>
      </c>
      <c r="D21" s="33" t="s">
        <v>22</v>
      </c>
      <c r="E21" s="52">
        <v>11.28</v>
      </c>
      <c r="F21" s="10">
        <f>IF(OR(E21&gt;$E$6,E21=0),0,TRUNC(72.791*POWER($E$6-E21,1.81)))</f>
        <v>0</v>
      </c>
      <c r="G21" s="11">
        <v>199</v>
      </c>
      <c r="H21" s="12">
        <f>IF(G21&lt;$G$6,0,TRUNC(0.14354*POWER(G21-$G$6,1.4)))</f>
        <v>0</v>
      </c>
      <c r="I21" s="53">
        <v>14.19</v>
      </c>
      <c r="J21" s="13">
        <f>IF(I21&lt;$I$6,0,INT(5.33*POWER(I21-$I$6,1.1)))</f>
        <v>26</v>
      </c>
      <c r="K21" s="83">
        <v>104.81</v>
      </c>
      <c r="L21" s="14">
        <f>IF(OR(K21&gt;$K$6,K21=0),0,TRUNC(1.53775*POWER($K$6-K21,1.81)))</f>
        <v>0</v>
      </c>
      <c r="M21" s="3">
        <f>SUM(F21+H21+J21+L21)</f>
        <v>26</v>
      </c>
      <c r="N21" s="90">
        <f>RANK(M21,$M$8:$M$41,0)</f>
        <v>14</v>
      </c>
      <c r="AA21" t="str">
        <f t="shared" si="0"/>
        <v> Chodl Lukáš</v>
      </c>
      <c r="AB21" t="str">
        <f t="shared" si="1"/>
        <v>1.A</v>
      </c>
    </row>
    <row r="22" spans="2:28" ht="15" customHeight="1">
      <c r="B22" s="2">
        <v>15</v>
      </c>
      <c r="C22" s="111" t="s">
        <v>291</v>
      </c>
      <c r="D22" s="33" t="s">
        <v>22</v>
      </c>
      <c r="E22" s="63">
        <v>9.98</v>
      </c>
      <c r="F22" s="64">
        <f>IF(OR(E22&gt;$E$6,E22=0),0,TRUNC(72.791*POWER($E$6-E22,1.81)))</f>
        <v>0</v>
      </c>
      <c r="G22" s="65">
        <v>209</v>
      </c>
      <c r="H22" s="66">
        <f>IF(G22&lt;$G$6,0,TRUNC(0.14354*POWER(G22-$G$6,1.4)))</f>
        <v>0</v>
      </c>
      <c r="I22" s="67">
        <v>13.88</v>
      </c>
      <c r="J22" s="68">
        <f>IF(I22&lt;$I$6,0,INT(5.33*POWER(I22-$I$6,1.1)))</f>
        <v>24</v>
      </c>
      <c r="K22" s="84">
        <v>67.31</v>
      </c>
      <c r="L22" s="69">
        <f>IF(OR(K22&gt;$K$6,K22=0),0,TRUNC(1.53775*POWER($K$6-K22,1.81)))</f>
        <v>0</v>
      </c>
      <c r="M22" s="3">
        <f>SUM(F22+H22+J22+L22)</f>
        <v>24</v>
      </c>
      <c r="N22" s="90">
        <f>RANK(M22,$M$8:$M$41,0)</f>
        <v>15</v>
      </c>
      <c r="AA22" t="str">
        <f t="shared" si="0"/>
        <v> Vadlejch Mike</v>
      </c>
      <c r="AB22" t="str">
        <f t="shared" si="1"/>
        <v>1.A</v>
      </c>
    </row>
    <row r="23" spans="2:28" ht="15" customHeight="1">
      <c r="B23" s="2">
        <v>16</v>
      </c>
      <c r="C23" s="111" t="s">
        <v>289</v>
      </c>
      <c r="D23" s="33" t="s">
        <v>22</v>
      </c>
      <c r="E23" s="63">
        <v>10.54</v>
      </c>
      <c r="F23" s="64">
        <f>IF(OR(E23&gt;$E$6,E23=0),0,TRUNC(72.791*POWER($E$6-E23,1.81)))</f>
        <v>0</v>
      </c>
      <c r="G23" s="65">
        <v>208</v>
      </c>
      <c r="H23" s="66">
        <f>IF(G23&lt;$G$6,0,TRUNC(0.14354*POWER(G23-$G$6,1.4)))</f>
        <v>0</v>
      </c>
      <c r="I23" s="67">
        <v>13.57</v>
      </c>
      <c r="J23" s="68">
        <f>IF(I23&lt;$I$6,0,INT(5.33*POWER(I23-$I$6,1.1)))</f>
        <v>22</v>
      </c>
      <c r="K23" s="84">
        <v>68.33</v>
      </c>
      <c r="L23" s="69">
        <f>IF(OR(K23&gt;$K$6,K23=0),0,TRUNC(1.53775*POWER($K$6-K23,1.81)))</f>
        <v>0</v>
      </c>
      <c r="M23" s="3">
        <f>SUM(F23+H23+J23+L23)</f>
        <v>22</v>
      </c>
      <c r="N23" s="90">
        <f>RANK(M23,$M$8:$M$41,0)</f>
        <v>16</v>
      </c>
      <c r="AA23" t="str">
        <f t="shared" si="0"/>
        <v>Slapnička Jakub</v>
      </c>
      <c r="AB23" t="str">
        <f t="shared" si="1"/>
        <v>1.A</v>
      </c>
    </row>
    <row r="24" spans="2:28" ht="15" customHeight="1">
      <c r="B24" s="2">
        <v>17</v>
      </c>
      <c r="C24" s="111" t="s">
        <v>277</v>
      </c>
      <c r="D24" s="33" t="s">
        <v>22</v>
      </c>
      <c r="E24" s="52">
        <v>10.5</v>
      </c>
      <c r="F24" s="10">
        <f>IF(OR(E24&gt;$E$6,E24=0),0,TRUNC(72.791*POWER($E$6-E24,1.81)))</f>
        <v>0</v>
      </c>
      <c r="G24" s="11">
        <v>180</v>
      </c>
      <c r="H24" s="12">
        <f>IF(G24&lt;$G$6,0,TRUNC(0.14354*POWER(G24-$G$6,1.4)))</f>
        <v>0</v>
      </c>
      <c r="I24" s="53">
        <v>12.69</v>
      </c>
      <c r="J24" s="13">
        <f>IF(I24&lt;$I$6,0,INT(5.33*POWER(I24-$I$6,1.1)))</f>
        <v>16</v>
      </c>
      <c r="K24" s="83">
        <v>76.89</v>
      </c>
      <c r="L24" s="14">
        <f>IF(OR(K24&gt;$K$6,K24=0),0,TRUNC(1.53775*POWER($K$6-K24,1.81)))</f>
        <v>0</v>
      </c>
      <c r="M24" s="3">
        <f>SUM(F24+H24+J24+L24)</f>
        <v>16</v>
      </c>
      <c r="N24" s="90">
        <f>RANK(M24,$M$8:$M$41,0)</f>
        <v>17</v>
      </c>
      <c r="AA24" t="str">
        <f t="shared" si="0"/>
        <v> Havlan Ondřej</v>
      </c>
      <c r="AB24" t="str">
        <f t="shared" si="1"/>
        <v>1.A</v>
      </c>
    </row>
    <row r="25" spans="2:28" ht="15" customHeight="1">
      <c r="B25" s="2">
        <v>18</v>
      </c>
      <c r="C25" s="111" t="s">
        <v>287</v>
      </c>
      <c r="D25" s="33" t="s">
        <v>22</v>
      </c>
      <c r="E25" s="52">
        <v>9.89</v>
      </c>
      <c r="F25" s="10">
        <f>IF(OR(E25&gt;$E$6,E25=0),0,TRUNC(72.791*POWER($E$6-E25,1.81)))</f>
        <v>0</v>
      </c>
      <c r="G25" s="11">
        <v>232</v>
      </c>
      <c r="H25" s="12">
        <f>IF(G25&lt;$G$6,0,TRUNC(0.14354*POWER(G25-$G$6,1.4)))</f>
        <v>4</v>
      </c>
      <c r="I25" s="53">
        <v>11.9</v>
      </c>
      <c r="J25" s="13">
        <f>IF(I25&lt;$I$6,0,INT(5.33*POWER(I25-$I$6,1.1)))</f>
        <v>11</v>
      </c>
      <c r="K25" s="83">
        <v>83.66</v>
      </c>
      <c r="L25" s="14">
        <f>IF(OR(K25&gt;$K$6,K25=0),0,TRUNC(1.53775*POWER($K$6-K25,1.81)))</f>
        <v>0</v>
      </c>
      <c r="M25" s="3">
        <f>SUM(F25+H25+J25+L25)</f>
        <v>15</v>
      </c>
      <c r="N25" s="90">
        <f>RANK(M25,$M$8:$M$41,0)</f>
        <v>18</v>
      </c>
      <c r="AA25" t="str">
        <f t="shared" si="0"/>
        <v> Raffaj Richard</v>
      </c>
      <c r="AB25" t="str">
        <f t="shared" si="1"/>
        <v>1.A</v>
      </c>
    </row>
    <row r="26" spans="2:28" ht="15" customHeight="1">
      <c r="B26" s="2">
        <v>19</v>
      </c>
      <c r="C26" s="111" t="s">
        <v>286</v>
      </c>
      <c r="D26" s="33" t="s">
        <v>22</v>
      </c>
      <c r="E26" s="52">
        <v>9.89</v>
      </c>
      <c r="F26" s="10">
        <f>IF(OR(E26&gt;$E$6,E26=0),0,TRUNC(72.791*POWER($E$6-E26,1.81)))</f>
        <v>0</v>
      </c>
      <c r="G26" s="11">
        <v>230</v>
      </c>
      <c r="H26" s="12">
        <f>IF(G26&lt;$G$6,0,TRUNC(0.14354*POWER(G26-$G$6,1.4)))</f>
        <v>3</v>
      </c>
      <c r="I26" s="53">
        <v>12.08</v>
      </c>
      <c r="J26" s="13">
        <f>IF(I26&lt;$I$6,0,INT(5.33*POWER(I26-$I$6,1.1)))</f>
        <v>12</v>
      </c>
      <c r="K26" s="83">
        <v>71.89</v>
      </c>
      <c r="L26" s="14">
        <f>IF(OR(K26&gt;$K$6,K26=0),0,TRUNC(1.53775*POWER($K$6-K26,1.81)))</f>
        <v>0</v>
      </c>
      <c r="M26" s="3">
        <f>SUM(F26+H26+J26+L26)</f>
        <v>15</v>
      </c>
      <c r="N26" s="90">
        <f>RANK(M26,$M$8:$M$41,0)</f>
        <v>18</v>
      </c>
      <c r="AA26" t="str">
        <f t="shared" si="0"/>
        <v>Raffaj Daniel</v>
      </c>
      <c r="AB26" t="str">
        <f t="shared" si="1"/>
        <v>1.A</v>
      </c>
    </row>
    <row r="27" spans="2:28" ht="15" customHeight="1">
      <c r="B27" s="2">
        <v>20</v>
      </c>
      <c r="C27" s="111" t="s">
        <v>322</v>
      </c>
      <c r="D27" s="33" t="s">
        <v>24</v>
      </c>
      <c r="E27" s="52">
        <v>12.28</v>
      </c>
      <c r="F27" s="10">
        <f>IF(OR(E27&gt;$E$6,E27=0),0,TRUNC(72.791*POWER($E$6-E27,1.81)))</f>
        <v>0</v>
      </c>
      <c r="G27" s="11">
        <v>160</v>
      </c>
      <c r="H27" s="12">
        <f>IF(G27&lt;$G$6,0,TRUNC(0.14354*POWER(G27-$G$6,1.4)))</f>
        <v>0</v>
      </c>
      <c r="I27" s="53">
        <v>12.4</v>
      </c>
      <c r="J27" s="13">
        <f>IF(I27&lt;$I$6,0,INT(5.33*POWER(I27-$I$6,1.1)))</f>
        <v>14</v>
      </c>
      <c r="K27" s="83">
        <v>125.1</v>
      </c>
      <c r="L27" s="14">
        <f>IF(OR(K27&gt;$K$6,K27=0),0,TRUNC(1.53775*POWER($K$6-K27,1.81)))</f>
        <v>0</v>
      </c>
      <c r="M27" s="3">
        <f>SUM(F27+H27+J27+L27)</f>
        <v>14</v>
      </c>
      <c r="N27" s="90">
        <f>RANK(M27,$M$8:$M$41,0)</f>
        <v>20</v>
      </c>
      <c r="AA27" t="str">
        <f t="shared" si="0"/>
        <v>Vichr Ondřej</v>
      </c>
      <c r="AB27" t="str">
        <f t="shared" si="1"/>
        <v>1.B</v>
      </c>
    </row>
    <row r="28" spans="2:28" ht="15" customHeight="1">
      <c r="B28" s="2">
        <v>21</v>
      </c>
      <c r="C28" s="111" t="s">
        <v>284</v>
      </c>
      <c r="D28" s="33" t="s">
        <v>22</v>
      </c>
      <c r="E28" s="52">
        <v>10.98</v>
      </c>
      <c r="F28" s="10">
        <f>IF(OR(E28&gt;$E$6,E28=0),0,TRUNC(72.791*POWER($E$6-E28,1.81)))</f>
        <v>0</v>
      </c>
      <c r="G28" s="11">
        <v>196</v>
      </c>
      <c r="H28" s="12">
        <f>IF(G28&lt;$G$6,0,TRUNC(0.14354*POWER(G28-$G$6,1.4)))</f>
        <v>0</v>
      </c>
      <c r="I28" s="53">
        <v>11.89</v>
      </c>
      <c r="J28" s="13">
        <f>IF(I28&lt;$I$6,0,INT(5.33*POWER(I28-$I$6,1.1)))</f>
        <v>11</v>
      </c>
      <c r="K28" s="83">
        <v>81.42</v>
      </c>
      <c r="L28" s="14">
        <f>IF(OR(K28&gt;$K$6,K28=0),0,TRUNC(1.53775*POWER($K$6-K28,1.81)))</f>
        <v>0</v>
      </c>
      <c r="M28" s="3">
        <f>SUM(F28+H28+J28+L28)</f>
        <v>11</v>
      </c>
      <c r="N28" s="90">
        <f>RANK(M28,$M$8:$M$41,0)</f>
        <v>21</v>
      </c>
      <c r="AA28" t="str">
        <f t="shared" si="0"/>
        <v> Maleč Petr</v>
      </c>
      <c r="AB28" t="str">
        <f t="shared" si="1"/>
        <v>1.A</v>
      </c>
    </row>
    <row r="29" spans="2:28" ht="15" customHeight="1">
      <c r="B29" s="2">
        <v>22</v>
      </c>
      <c r="C29" s="111" t="s">
        <v>279</v>
      </c>
      <c r="D29" s="33" t="s">
        <v>22</v>
      </c>
      <c r="E29" s="52">
        <v>10.73</v>
      </c>
      <c r="F29" s="10">
        <f>IF(OR(E29&gt;$E$6,E29=0),0,TRUNC(72.791*POWER($E$6-E29,1.81)))</f>
        <v>0</v>
      </c>
      <c r="G29" s="11">
        <v>241</v>
      </c>
      <c r="H29" s="12">
        <f>IF(G29&lt;$G$6,0,TRUNC(0.14354*POWER(G29-$G$6,1.4)))</f>
        <v>10</v>
      </c>
      <c r="I29" s="53">
        <v>6.67</v>
      </c>
      <c r="J29" s="13">
        <f>IF(I29&lt;$I$6,0,INT(5.33*POWER(I29-$I$6,1.1)))</f>
        <v>0</v>
      </c>
      <c r="K29" s="83">
        <v>74.75</v>
      </c>
      <c r="L29" s="14">
        <f>IF(OR(K29&gt;$K$6,K29=0),0,TRUNC(1.53775*POWER($K$6-K29,1.81)))</f>
        <v>0</v>
      </c>
      <c r="M29" s="3">
        <f>SUM(F29+H29+J29+L29)</f>
        <v>10</v>
      </c>
      <c r="N29" s="90">
        <f>RANK(M29,$M$8:$M$41,0)</f>
        <v>22</v>
      </c>
      <c r="AA29" t="str">
        <f t="shared" si="0"/>
        <v> Chvosta Daniel</v>
      </c>
      <c r="AB29" t="str">
        <f t="shared" si="1"/>
        <v>1.A</v>
      </c>
    </row>
    <row r="30" spans="2:28" ht="15" customHeight="1">
      <c r="B30" s="2">
        <v>23</v>
      </c>
      <c r="C30" s="111" t="s">
        <v>283</v>
      </c>
      <c r="D30" s="33" t="s">
        <v>22</v>
      </c>
      <c r="E30" s="52">
        <v>11.44</v>
      </c>
      <c r="F30" s="10">
        <f>IF(OR(E30&gt;$E$6,E30=0),0,TRUNC(72.791*POWER($E$6-E30,1.81)))</f>
        <v>0</v>
      </c>
      <c r="G30" s="11">
        <v>196</v>
      </c>
      <c r="H30" s="12">
        <f>IF(G30&lt;$G$6,0,TRUNC(0.14354*POWER(G30-$G$6,1.4)))</f>
        <v>0</v>
      </c>
      <c r="I30" s="53">
        <v>11.6</v>
      </c>
      <c r="J30" s="13">
        <f>IF(I30&lt;$I$6,0,INT(5.33*POWER(I30-$I$6,1.1)))</f>
        <v>9</v>
      </c>
      <c r="K30" s="83">
        <v>82.62</v>
      </c>
      <c r="L30" s="14">
        <f>IF(OR(K30&gt;$K$6,K30=0),0,TRUNC(1.53775*POWER($K$6-K30,1.81)))</f>
        <v>0</v>
      </c>
      <c r="M30" s="3">
        <f>SUM(F30+H30+J30+L30)</f>
        <v>9</v>
      </c>
      <c r="N30" s="90">
        <f>RANK(M30,$M$8:$M$41,0)</f>
        <v>23</v>
      </c>
      <c r="AA30" t="str">
        <f t="shared" si="0"/>
        <v> Korgó Petr</v>
      </c>
      <c r="AB30" t="str">
        <f t="shared" si="1"/>
        <v>1.A</v>
      </c>
    </row>
    <row r="31" spans="2:28" ht="15" customHeight="1">
      <c r="B31" s="2">
        <v>24</v>
      </c>
      <c r="C31" s="111" t="s">
        <v>280</v>
      </c>
      <c r="D31" s="33" t="s">
        <v>22</v>
      </c>
      <c r="E31" s="52">
        <v>10.25</v>
      </c>
      <c r="F31" s="10">
        <f>IF(OR(E31&gt;$E$6,E31=0),0,TRUNC(72.791*POWER($E$6-E31,1.81)))</f>
        <v>0</v>
      </c>
      <c r="G31" s="11">
        <v>178</v>
      </c>
      <c r="H31" s="12">
        <f>IF(G31&lt;$G$6,0,TRUNC(0.14354*POWER(G31-$G$6,1.4)))</f>
        <v>0</v>
      </c>
      <c r="I31" s="53">
        <v>11.01</v>
      </c>
      <c r="J31" s="13">
        <f>IF(I31&lt;$I$6,0,INT(5.33*POWER(I31-$I$6,1.1)))</f>
        <v>5</v>
      </c>
      <c r="K31" s="83">
        <v>76.2</v>
      </c>
      <c r="L31" s="14">
        <f>IF(OR(K31&gt;$K$6,K31=0),0,TRUNC(1.53775*POWER($K$6-K31,1.81)))</f>
        <v>0</v>
      </c>
      <c r="M31" s="3">
        <f>SUM(F31+H31+J31+L31)</f>
        <v>5</v>
      </c>
      <c r="N31" s="90">
        <f>RANK(M31,$M$8:$M$41,0)</f>
        <v>24</v>
      </c>
      <c r="AA31" t="str">
        <f t="shared" si="0"/>
        <v>Jelen Miroslav</v>
      </c>
      <c r="AB31" t="str">
        <f t="shared" si="1"/>
        <v>1.A</v>
      </c>
    </row>
    <row r="32" spans="2:28" ht="15" customHeight="1">
      <c r="B32" s="2">
        <v>25</v>
      </c>
      <c r="C32" s="111" t="s">
        <v>321</v>
      </c>
      <c r="D32" s="33" t="s">
        <v>24</v>
      </c>
      <c r="E32" s="52">
        <v>9.95</v>
      </c>
      <c r="F32" s="10">
        <f>IF(OR(E32&gt;$E$6,E32=0),0,TRUNC(72.791*POWER($E$6-E32,1.81)))</f>
        <v>0</v>
      </c>
      <c r="G32" s="11">
        <v>190</v>
      </c>
      <c r="H32" s="12">
        <f>IF(G32&lt;$G$6,0,TRUNC(0.14354*POWER(G32-$G$6,1.4)))</f>
        <v>0</v>
      </c>
      <c r="I32" s="53">
        <v>10.7</v>
      </c>
      <c r="J32" s="13">
        <f>IF(I32&lt;$I$6,0,INT(5.33*POWER(I32-$I$6,1.1)))</f>
        <v>4</v>
      </c>
      <c r="K32" s="83">
        <v>72.41</v>
      </c>
      <c r="L32" s="14">
        <f>IF(OR(K32&gt;$K$6,K32=0),0,TRUNC(1.53775*POWER($K$6-K32,1.81)))</f>
        <v>0</v>
      </c>
      <c r="M32" s="3">
        <f>SUM(F32+H32+J32+L32)</f>
        <v>4</v>
      </c>
      <c r="N32" s="90">
        <f>RANK(M32,$M$8:$M$41,0)</f>
        <v>25</v>
      </c>
      <c r="AA32" t="str">
        <f t="shared" si="0"/>
        <v> Šulák Petr</v>
      </c>
      <c r="AB32" t="str">
        <f t="shared" si="1"/>
        <v>1.B</v>
      </c>
    </row>
    <row r="33" spans="2:28" ht="15" customHeight="1">
      <c r="B33" s="2">
        <v>26</v>
      </c>
      <c r="C33" s="111" t="s">
        <v>285</v>
      </c>
      <c r="D33" s="33" t="s">
        <v>22</v>
      </c>
      <c r="E33" s="52">
        <v>11.5</v>
      </c>
      <c r="F33" s="10">
        <f>IF(OR(E33&gt;$E$6,E33=0),0,TRUNC(72.791*POWER($E$6-E33,1.81)))</f>
        <v>0</v>
      </c>
      <c r="G33" s="11">
        <v>194</v>
      </c>
      <c r="H33" s="12">
        <f>IF(G33&lt;$G$6,0,TRUNC(0.14354*POWER(G33-$G$6,1.4)))</f>
        <v>0</v>
      </c>
      <c r="I33" s="53">
        <v>10.41</v>
      </c>
      <c r="J33" s="13">
        <f>IF(I33&lt;$I$6,0,INT(5.33*POWER(I33-$I$6,1.1)))</f>
        <v>2</v>
      </c>
      <c r="K33" s="83">
        <v>89.51</v>
      </c>
      <c r="L33" s="14">
        <f>IF(OR(K33&gt;$K$6,K33=0),0,TRUNC(1.53775*POWER($K$6-K33,1.81)))</f>
        <v>0</v>
      </c>
      <c r="M33" s="3">
        <f>SUM(F33+H33+J33+L33)</f>
        <v>2</v>
      </c>
      <c r="N33" s="90">
        <f>RANK(M33,$M$8:$M$41,0)</f>
        <v>26</v>
      </c>
      <c r="AA33" t="str">
        <f t="shared" si="0"/>
        <v> Radeljak Nathaniel</v>
      </c>
      <c r="AB33" t="str">
        <f t="shared" si="1"/>
        <v>1.A</v>
      </c>
    </row>
    <row r="34" spans="2:28" ht="15" customHeight="1">
      <c r="B34" s="2">
        <v>27</v>
      </c>
      <c r="C34" s="111" t="s">
        <v>313</v>
      </c>
      <c r="D34" s="33" t="s">
        <v>24</v>
      </c>
      <c r="E34" s="52">
        <v>11.41</v>
      </c>
      <c r="F34" s="10">
        <f>IF(OR(E34&gt;$E$6,E34=0),0,TRUNC(72.791*POWER($E$6-E34,1.81)))</f>
        <v>0</v>
      </c>
      <c r="G34" s="11">
        <v>190</v>
      </c>
      <c r="H34" s="12">
        <f>IF(G34&lt;$G$6,0,TRUNC(0.14354*POWER(G34-$G$6,1.4)))</f>
        <v>0</v>
      </c>
      <c r="I34" s="53">
        <v>10.3</v>
      </c>
      <c r="J34" s="13">
        <f>IF(I34&lt;$I$6,0,INT(5.33*POWER(I34-$I$6,1.1)))</f>
        <v>1</v>
      </c>
      <c r="K34" s="83">
        <v>86.32</v>
      </c>
      <c r="L34" s="14">
        <f>IF(OR(K34&gt;$K$6,K34=0),0,TRUNC(1.53775*POWER($K$6-K34,1.81)))</f>
        <v>0</v>
      </c>
      <c r="M34" s="3">
        <f>SUM(F34+H34+J34+L34)</f>
        <v>1</v>
      </c>
      <c r="N34" s="90">
        <f>RANK(M34,$M$8:$M$41,0)</f>
        <v>27</v>
      </c>
      <c r="AA34" t="str">
        <f t="shared" si="0"/>
        <v> Kalíšek Adam</v>
      </c>
      <c r="AB34" t="str">
        <f t="shared" si="1"/>
        <v>1.B</v>
      </c>
    </row>
    <row r="35" spans="2:28" ht="15" customHeight="1">
      <c r="B35" s="2">
        <v>28</v>
      </c>
      <c r="C35" s="111" t="s">
        <v>307</v>
      </c>
      <c r="D35" s="33" t="s">
        <v>24</v>
      </c>
      <c r="E35" s="52"/>
      <c r="F35" s="10">
        <f>IF(OR(E35&gt;$E$6,E35=0),0,TRUNC(72.791*POWER($E$6-E35,1.81)))</f>
        <v>0</v>
      </c>
      <c r="G35" s="11"/>
      <c r="H35" s="12">
        <f>IF(G35&lt;$G$6,0,TRUNC(0.14354*POWER(G35-$G$6,1.4)))</f>
        <v>0</v>
      </c>
      <c r="I35" s="53"/>
      <c r="J35" s="13">
        <f>IF(I35&lt;$I$6,0,INT(5.33*POWER(I35-$I$6,1.1)))</f>
        <v>0</v>
      </c>
      <c r="K35" s="83"/>
      <c r="L35" s="14">
        <f>IF(OR(K35&gt;$K$6,K35=0),0,TRUNC(1.53775*POWER($K$6-K35,1.81)))</f>
        <v>0</v>
      </c>
      <c r="M35" s="3">
        <f>SUM(F35+H35+J35+L35)</f>
        <v>0</v>
      </c>
      <c r="N35" s="90">
        <f>RANK(M35,$M$8:$M$41,0)</f>
        <v>28</v>
      </c>
      <c r="AA35" t="str">
        <f t="shared" si="0"/>
        <v> Eybl Lukáš</v>
      </c>
      <c r="AB35" t="str">
        <f t="shared" si="1"/>
        <v>1.B</v>
      </c>
    </row>
    <row r="36" spans="2:28" ht="15" customHeight="1">
      <c r="B36" s="2">
        <v>29</v>
      </c>
      <c r="C36" s="111" t="s">
        <v>314</v>
      </c>
      <c r="D36" s="33" t="s">
        <v>24</v>
      </c>
      <c r="E36" s="52"/>
      <c r="F36" s="10">
        <f>IF(OR(E36&gt;$E$6,E36=0),0,TRUNC(72.791*POWER($E$6-E36,1.81)))</f>
        <v>0</v>
      </c>
      <c r="G36" s="11"/>
      <c r="H36" s="12">
        <f>IF(G36&lt;$G$6,0,TRUNC(0.14354*POWER(G36-$G$6,1.4)))</f>
        <v>0</v>
      </c>
      <c r="I36" s="53"/>
      <c r="J36" s="13">
        <f>IF(I36&lt;$I$6,0,INT(5.33*POWER(I36-$I$6,1.1)))</f>
        <v>0</v>
      </c>
      <c r="K36" s="83"/>
      <c r="L36" s="14">
        <f>IF(OR(K36&gt;$K$6,K36=0),0,TRUNC(1.53775*POWER($K$6-K36,1.81)))</f>
        <v>0</v>
      </c>
      <c r="M36" s="3">
        <f>SUM(F36+H36+J36+L36)</f>
        <v>0</v>
      </c>
      <c r="N36" s="90">
        <f>RANK(M36,$M$8:$M$41,0)</f>
        <v>28</v>
      </c>
      <c r="AA36" t="str">
        <f t="shared" si="0"/>
        <v> Komrska Václav</v>
      </c>
      <c r="AB36" t="str">
        <f t="shared" si="1"/>
        <v>1.B</v>
      </c>
    </row>
    <row r="37" spans="2:28" ht="15" customHeight="1">
      <c r="B37" s="2">
        <v>30</v>
      </c>
      <c r="C37" s="111" t="s">
        <v>315</v>
      </c>
      <c r="D37" s="33" t="s">
        <v>24</v>
      </c>
      <c r="E37" s="52"/>
      <c r="F37" s="10">
        <f>IF(OR(E37&gt;$E$6,E37=0),0,TRUNC(72.791*POWER($E$6-E37,1.81)))</f>
        <v>0</v>
      </c>
      <c r="G37" s="11"/>
      <c r="H37" s="12">
        <f>IF(G37&lt;$G$6,0,TRUNC(0.14354*POWER(G37-$G$6,1.4)))</f>
        <v>0</v>
      </c>
      <c r="I37" s="53"/>
      <c r="J37" s="13">
        <f>IF(I37&lt;$I$6,0,INT(5.33*POWER(I37-$I$6,1.1)))</f>
        <v>0</v>
      </c>
      <c r="K37" s="83"/>
      <c r="L37" s="14">
        <f>IF(OR(K37&gt;$K$6,K37=0),0,TRUNC(1.53775*POWER($K$6-K37,1.81)))</f>
        <v>0</v>
      </c>
      <c r="M37" s="3">
        <f>SUM(F37+H37+J37+L37)</f>
        <v>0</v>
      </c>
      <c r="N37" s="90">
        <f>RANK(M37,$M$8:$M$41,0)</f>
        <v>28</v>
      </c>
      <c r="AA37" t="str">
        <f t="shared" si="0"/>
        <v> Kučera Jiří</v>
      </c>
      <c r="AB37" t="str">
        <f t="shared" si="1"/>
        <v>1.B</v>
      </c>
    </row>
    <row r="38" spans="2:28" ht="15" customHeight="1">
      <c r="B38" s="2">
        <v>31</v>
      </c>
      <c r="C38" s="111" t="s">
        <v>320</v>
      </c>
      <c r="D38" s="33" t="s">
        <v>24</v>
      </c>
      <c r="E38" s="113"/>
      <c r="F38" s="10">
        <f>IF(OR(E38&gt;$E$6,E38=0),0,TRUNC(72.791*POWER($E$6-E38,1.81)))</f>
        <v>0</v>
      </c>
      <c r="G38" s="115"/>
      <c r="H38" s="12">
        <f>IF(G38&lt;$G$6,0,TRUNC(0.14354*POWER(G38-$G$6,1.4)))</f>
        <v>0</v>
      </c>
      <c r="I38" s="117"/>
      <c r="J38" s="13">
        <f>IF(I38&lt;$I$6,0,INT(5.33*POWER(I38-$I$6,1.1)))</f>
        <v>0</v>
      </c>
      <c r="K38" s="119"/>
      <c r="L38" s="14">
        <f>IF(OR(K38&gt;$K$6,K38=0),0,TRUNC(1.53775*POWER($K$6-K38,1.81)))</f>
        <v>0</v>
      </c>
      <c r="M38" s="3">
        <f>SUM(F38+H38+J38+L38)</f>
        <v>0</v>
      </c>
      <c r="N38" s="90">
        <f>RANK(M38,$M$8:$M$41,0)</f>
        <v>28</v>
      </c>
      <c r="AA38" t="str">
        <f t="shared" si="0"/>
        <v> Roch Michal</v>
      </c>
      <c r="AB38" t="str">
        <f t="shared" si="1"/>
        <v>1.B</v>
      </c>
    </row>
    <row r="39" spans="2:28" ht="15" customHeight="1">
      <c r="B39" s="2">
        <v>32</v>
      </c>
      <c r="C39" s="111" t="s">
        <v>288</v>
      </c>
      <c r="D39" s="33" t="s">
        <v>22</v>
      </c>
      <c r="E39" s="113">
        <v>14.56</v>
      </c>
      <c r="F39" s="10">
        <f>IF(OR(E39&gt;$E$6,E39=0),0,TRUNC(72.791*POWER($E$6-E39,1.81)))</f>
        <v>0</v>
      </c>
      <c r="G39" s="115">
        <v>190</v>
      </c>
      <c r="H39" s="12">
        <f>IF(G39&lt;$G$6,0,TRUNC(0.14354*POWER(G39-$G$6,1.4)))</f>
        <v>0</v>
      </c>
      <c r="I39" s="117">
        <v>6.05</v>
      </c>
      <c r="J39" s="13">
        <f>IF(I39&lt;$I$6,0,INT(5.33*POWER(I39-$I$6,1.1)))</f>
        <v>0</v>
      </c>
      <c r="K39" s="119">
        <v>95.71</v>
      </c>
      <c r="L39" s="14">
        <f>IF(OR(K39&gt;$K$6,K39=0),0,TRUNC(1.53775*POWER($K$6-K39,1.81)))</f>
        <v>0</v>
      </c>
      <c r="M39" s="3">
        <f>SUM(F39+H39+J39+L39)</f>
        <v>0</v>
      </c>
      <c r="N39" s="90">
        <f>RANK(M39,$M$8:$M$41,0)</f>
        <v>28</v>
      </c>
      <c r="AA39" t="str">
        <f t="shared" si="0"/>
        <v> Řezanka Jan</v>
      </c>
      <c r="AB39" t="str">
        <f t="shared" si="1"/>
        <v>1.A</v>
      </c>
    </row>
    <row r="40" spans="2:28" ht="15" customHeight="1">
      <c r="B40" s="2">
        <v>33</v>
      </c>
      <c r="C40" s="111" t="s">
        <v>312</v>
      </c>
      <c r="D40" s="33" t="s">
        <v>24</v>
      </c>
      <c r="E40" s="113">
        <v>10.67</v>
      </c>
      <c r="F40" s="10">
        <f>IF(OR(E40&gt;$E$6,E40=0),0,TRUNC(72.791*POWER($E$6-E40,1.81)))</f>
        <v>0</v>
      </c>
      <c r="G40" s="115">
        <v>180</v>
      </c>
      <c r="H40" s="12">
        <f>IF(G40&lt;$G$6,0,TRUNC(0.14354*POWER(G40-$G$6,1.4)))</f>
        <v>0</v>
      </c>
      <c r="I40" s="117">
        <v>9.6</v>
      </c>
      <c r="J40" s="13">
        <f>IF(I40&lt;$I$6,0,INT(5.33*POWER(I40-$I$6,1.1)))</f>
        <v>0</v>
      </c>
      <c r="K40" s="119">
        <v>85.55</v>
      </c>
      <c r="L40" s="14">
        <f>IF(OR(K40&gt;$K$6,K40=0),0,TRUNC(1.53775*POWER($K$6-K40,1.81)))</f>
        <v>0</v>
      </c>
      <c r="M40" s="3">
        <f>SUM(F40+H40+J40+L40)</f>
        <v>0</v>
      </c>
      <c r="N40" s="90">
        <f>RANK(M40,$M$8:$M$41,0)</f>
        <v>28</v>
      </c>
      <c r="AA40" t="str">
        <f t="shared" si="0"/>
        <v>Chládek Matěj</v>
      </c>
      <c r="AB40" t="str">
        <f t="shared" si="1"/>
        <v>1.B</v>
      </c>
    </row>
    <row r="41" spans="2:28" ht="15" customHeight="1">
      <c r="B41" s="2">
        <v>34</v>
      </c>
      <c r="C41" s="111" t="s">
        <v>290</v>
      </c>
      <c r="D41" s="33" t="s">
        <v>22</v>
      </c>
      <c r="E41" s="113">
        <v>10.81</v>
      </c>
      <c r="F41" s="10">
        <f>IF(OR(E41&gt;$E$6,E41=0),0,TRUNC(72.791*POWER($E$6-E41,1.81)))</f>
        <v>0</v>
      </c>
      <c r="G41" s="115">
        <v>155</v>
      </c>
      <c r="H41" s="12">
        <f>IF(G41&lt;$G$6,0,TRUNC(0.14354*POWER(G41-$G$6,1.4)))</f>
        <v>0</v>
      </c>
      <c r="I41" s="117">
        <v>7.01</v>
      </c>
      <c r="J41" s="13">
        <f>IF(I41&lt;$I$6,0,INT(5.33*POWER(I41-$I$6,1.1)))</f>
        <v>0</v>
      </c>
      <c r="K41" s="119">
        <v>100.82</v>
      </c>
      <c r="L41" s="14">
        <f>IF(OR(K41&gt;$K$6,K41=0),0,TRUNC(1.53775*POWER($K$6-K41,1.81)))</f>
        <v>0</v>
      </c>
      <c r="M41" s="3">
        <f>SUM(F41+H41+J41+L41)</f>
        <v>0</v>
      </c>
      <c r="N41" s="90">
        <f>RANK(M41,$M$8:$M$41,0)</f>
        <v>28</v>
      </c>
      <c r="AA41" t="str">
        <f t="shared" si="0"/>
        <v>Švehla Kryštof</v>
      </c>
      <c r="AB41" t="str">
        <f t="shared" si="1"/>
        <v>1.A</v>
      </c>
    </row>
    <row r="42" spans="2:28" ht="15" customHeight="1">
      <c r="B42" s="59"/>
      <c r="C42" s="112"/>
      <c r="D42" s="60"/>
      <c r="E42" s="113"/>
      <c r="F42" s="114"/>
      <c r="G42" s="115"/>
      <c r="H42" s="116"/>
      <c r="I42" s="117"/>
      <c r="J42" s="118"/>
      <c r="K42" s="119"/>
      <c r="L42" s="120"/>
      <c r="M42" s="61"/>
      <c r="N42" s="95"/>
      <c r="AA42">
        <f t="shared" si="0"/>
        <v>0</v>
      </c>
      <c r="AB42">
        <f t="shared" si="1"/>
        <v>0</v>
      </c>
    </row>
    <row r="43" spans="14:28" ht="15.75" customHeight="1">
      <c r="N43" s="91"/>
      <c r="AA43">
        <f t="shared" si="0"/>
        <v>0</v>
      </c>
      <c r="AB43">
        <f t="shared" si="1"/>
        <v>0</v>
      </c>
    </row>
    <row r="44" spans="14:28" ht="15.75" customHeight="1">
      <c r="N44" s="91"/>
      <c r="AA44">
        <f t="shared" si="0"/>
        <v>0</v>
      </c>
      <c r="AB44">
        <f t="shared" si="1"/>
        <v>0</v>
      </c>
    </row>
    <row r="45" spans="14:28" ht="15" customHeight="1">
      <c r="N45" s="91"/>
      <c r="AA45">
        <f t="shared" si="0"/>
        <v>0</v>
      </c>
      <c r="AB45">
        <f t="shared" si="1"/>
        <v>0</v>
      </c>
    </row>
    <row r="46" spans="2:28" ht="18">
      <c r="B46" s="26" t="s">
        <v>21</v>
      </c>
      <c r="C46" s="26"/>
      <c r="D46" s="35"/>
      <c r="F46" s="126" t="str">
        <f>F4</f>
        <v>10. května 2011</v>
      </c>
      <c r="G46" s="127"/>
      <c r="H46" s="127"/>
      <c r="I46" s="127"/>
      <c r="N46" s="91"/>
      <c r="AA46">
        <f t="shared" si="0"/>
        <v>0</v>
      </c>
      <c r="AB46">
        <f t="shared" si="1"/>
        <v>0</v>
      </c>
    </row>
    <row r="47" spans="14:28" ht="15" customHeight="1">
      <c r="N47" s="91"/>
      <c r="AA47">
        <f t="shared" si="0"/>
        <v>0</v>
      </c>
      <c r="AB47">
        <f t="shared" si="1"/>
        <v>0</v>
      </c>
    </row>
    <row r="48" spans="3:28" ht="15" customHeight="1" thickBot="1">
      <c r="C48" s="8" t="s">
        <v>14</v>
      </c>
      <c r="N48" s="91"/>
      <c r="AA48" t="str">
        <f t="shared" si="0"/>
        <v>2.ročník     Hoši</v>
      </c>
      <c r="AB48">
        <f t="shared" si="1"/>
        <v>0</v>
      </c>
    </row>
    <row r="49" spans="2:28" ht="15" customHeight="1" thickBot="1">
      <c r="B49" s="6"/>
      <c r="C49" s="6" t="s">
        <v>7</v>
      </c>
      <c r="D49" s="28"/>
      <c r="E49" s="105">
        <v>9.76</v>
      </c>
      <c r="F49" s="6"/>
      <c r="G49" s="106">
        <v>220</v>
      </c>
      <c r="H49" s="6"/>
      <c r="I49" s="107">
        <v>9.9</v>
      </c>
      <c r="J49" s="6"/>
      <c r="K49" s="108">
        <v>65.5</v>
      </c>
      <c r="L49" s="6"/>
      <c r="M49" s="6"/>
      <c r="N49" s="92"/>
      <c r="AA49" t="str">
        <f t="shared" si="0"/>
        <v>Nulové hodnoty</v>
      </c>
      <c r="AB49">
        <f t="shared" si="1"/>
        <v>0</v>
      </c>
    </row>
    <row r="50" spans="2:28" s="33" customFormat="1" ht="15" customHeight="1" thickBot="1">
      <c r="B50" s="28"/>
      <c r="C50" s="28" t="s">
        <v>0</v>
      </c>
      <c r="D50" s="28" t="s">
        <v>23</v>
      </c>
      <c r="E50" s="86" t="s">
        <v>6</v>
      </c>
      <c r="F50" s="29" t="s">
        <v>1</v>
      </c>
      <c r="G50" s="106" t="s">
        <v>2</v>
      </c>
      <c r="H50" s="30" t="s">
        <v>1</v>
      </c>
      <c r="I50" s="31" t="s">
        <v>3</v>
      </c>
      <c r="J50" s="31" t="s">
        <v>1</v>
      </c>
      <c r="K50" s="82" t="s">
        <v>4</v>
      </c>
      <c r="L50" s="32" t="s">
        <v>1</v>
      </c>
      <c r="M50" s="28" t="s">
        <v>5</v>
      </c>
      <c r="N50" s="89" t="s">
        <v>8</v>
      </c>
      <c r="AA50" t="str">
        <f t="shared" si="0"/>
        <v>Příjmení a jméno</v>
      </c>
      <c r="AB50" t="str">
        <f t="shared" si="1"/>
        <v>Třída</v>
      </c>
    </row>
    <row r="51" spans="2:28" ht="15" customHeight="1">
      <c r="B51" s="4">
        <v>1</v>
      </c>
      <c r="C51" t="s">
        <v>176</v>
      </c>
      <c r="D51" s="34" t="s">
        <v>25</v>
      </c>
      <c r="E51" s="52">
        <v>8.45</v>
      </c>
      <c r="F51" s="10">
        <f aca="true" t="shared" si="2" ref="F51:F80">IF(OR(E51&gt;$E$49,E51=0),0,TRUNC(72.791*POWER($E$49-E51,1.81)))</f>
        <v>118</v>
      </c>
      <c r="G51" s="11">
        <v>331</v>
      </c>
      <c r="H51" s="12">
        <f aca="true" t="shared" si="3" ref="H51:H80">IF(G51&lt;$G$49,0,TRUNC(0.14354*POWER(G51-$G$49,1.4)))</f>
        <v>104</v>
      </c>
      <c r="I51" s="53">
        <v>35.5</v>
      </c>
      <c r="J51" s="13">
        <f aca="true" t="shared" si="4" ref="J51:J80">IF(I51&lt;$I$49,0,INT(5.33*POWER(I51-$I$49,1.1)))</f>
        <v>188</v>
      </c>
      <c r="K51" s="83">
        <v>63.4</v>
      </c>
      <c r="L51" s="14">
        <f aca="true" t="shared" si="5" ref="L51:L80">IF(OR(K51&gt;$K$49,K51=0),0,TRUNC(1.53775*POWER($K$49-K51,1.81)))</f>
        <v>5</v>
      </c>
      <c r="M51" s="9">
        <f aca="true" t="shared" si="6" ref="M51:M80">SUM(F51+H51+J51+L51)</f>
        <v>415</v>
      </c>
      <c r="N51" s="90">
        <f aca="true" t="shared" si="7" ref="N51:N80">RANK(M51,$M$51:$M$80,0)</f>
        <v>1</v>
      </c>
      <c r="AA51" t="str">
        <f t="shared" si="0"/>
        <v>Lukeš Petr</v>
      </c>
      <c r="AB51" t="str">
        <f t="shared" si="1"/>
        <v>2.A</v>
      </c>
    </row>
    <row r="52" spans="2:28" ht="15" customHeight="1">
      <c r="B52" s="2">
        <v>2</v>
      </c>
      <c r="C52" t="s">
        <v>187</v>
      </c>
      <c r="D52" s="34" t="s">
        <v>26</v>
      </c>
      <c r="E52" s="52">
        <v>9.17</v>
      </c>
      <c r="F52" s="10">
        <f t="shared" si="2"/>
        <v>28</v>
      </c>
      <c r="G52" s="11">
        <v>293</v>
      </c>
      <c r="H52" s="12">
        <f t="shared" si="3"/>
        <v>58</v>
      </c>
      <c r="I52" s="53">
        <v>22.95</v>
      </c>
      <c r="J52" s="13">
        <f t="shared" si="4"/>
        <v>89</v>
      </c>
      <c r="K52" s="83">
        <v>71.07</v>
      </c>
      <c r="L52" s="14">
        <f t="shared" si="5"/>
        <v>0</v>
      </c>
      <c r="M52" s="3">
        <f t="shared" si="6"/>
        <v>175</v>
      </c>
      <c r="N52" s="90">
        <f t="shared" si="7"/>
        <v>2</v>
      </c>
      <c r="AA52" t="str">
        <f t="shared" si="0"/>
        <v>Malý Karel</v>
      </c>
      <c r="AB52" t="str">
        <f t="shared" si="1"/>
        <v>2.B</v>
      </c>
    </row>
    <row r="53" spans="2:28" ht="15" customHeight="1">
      <c r="B53" s="4">
        <v>3</v>
      </c>
      <c r="C53" t="s">
        <v>191</v>
      </c>
      <c r="D53" s="34" t="s">
        <v>26</v>
      </c>
      <c r="E53" s="52">
        <v>8.7</v>
      </c>
      <c r="F53" s="10">
        <f t="shared" si="2"/>
        <v>80</v>
      </c>
      <c r="G53" s="11">
        <v>277</v>
      </c>
      <c r="H53" s="12">
        <f t="shared" si="3"/>
        <v>41</v>
      </c>
      <c r="I53" s="53">
        <v>10.4</v>
      </c>
      <c r="J53" s="13">
        <f t="shared" si="4"/>
        <v>2</v>
      </c>
      <c r="K53" s="83">
        <v>59.98</v>
      </c>
      <c r="L53" s="14">
        <f t="shared" si="5"/>
        <v>33</v>
      </c>
      <c r="M53" s="3">
        <f t="shared" si="6"/>
        <v>156</v>
      </c>
      <c r="N53" s="90">
        <f t="shared" si="7"/>
        <v>3</v>
      </c>
      <c r="AA53" t="str">
        <f t="shared" si="0"/>
        <v>Soukup Jan</v>
      </c>
      <c r="AB53" t="str">
        <f t="shared" si="1"/>
        <v>2.B</v>
      </c>
    </row>
    <row r="54" spans="2:28" ht="15" customHeight="1">
      <c r="B54" s="2">
        <v>4</v>
      </c>
      <c r="C54" t="s">
        <v>178</v>
      </c>
      <c r="D54" s="34" t="s">
        <v>25</v>
      </c>
      <c r="E54" s="52">
        <v>10.48</v>
      </c>
      <c r="F54" s="10">
        <f t="shared" si="2"/>
        <v>0</v>
      </c>
      <c r="G54" s="11">
        <v>213</v>
      </c>
      <c r="H54" s="12">
        <f t="shared" si="3"/>
        <v>0</v>
      </c>
      <c r="I54" s="53">
        <v>23.6</v>
      </c>
      <c r="J54" s="13">
        <f t="shared" si="4"/>
        <v>94</v>
      </c>
      <c r="K54" s="83">
        <v>66.12</v>
      </c>
      <c r="L54" s="14">
        <f t="shared" si="5"/>
        <v>0</v>
      </c>
      <c r="M54" s="3">
        <f t="shared" si="6"/>
        <v>94</v>
      </c>
      <c r="N54" s="90">
        <f t="shared" si="7"/>
        <v>4</v>
      </c>
      <c r="AA54" t="str">
        <f t="shared" si="0"/>
        <v>Novák Roman</v>
      </c>
      <c r="AB54" t="str">
        <f t="shared" si="1"/>
        <v>2.A</v>
      </c>
    </row>
    <row r="55" spans="2:28" ht="15" customHeight="1">
      <c r="B55" s="4">
        <v>5</v>
      </c>
      <c r="C55" t="s">
        <v>192</v>
      </c>
      <c r="D55" s="34" t="s">
        <v>26</v>
      </c>
      <c r="E55" s="52">
        <v>10.12</v>
      </c>
      <c r="F55" s="10">
        <f t="shared" si="2"/>
        <v>0</v>
      </c>
      <c r="G55" s="11">
        <v>247</v>
      </c>
      <c r="H55" s="12">
        <f t="shared" si="3"/>
        <v>14</v>
      </c>
      <c r="I55" s="53">
        <v>18.7</v>
      </c>
      <c r="J55" s="13">
        <f t="shared" si="4"/>
        <v>58</v>
      </c>
      <c r="K55" s="83">
        <v>72.23</v>
      </c>
      <c r="L55" s="14">
        <f t="shared" si="5"/>
        <v>0</v>
      </c>
      <c r="M55" s="3">
        <f t="shared" si="6"/>
        <v>72</v>
      </c>
      <c r="N55" s="90">
        <f t="shared" si="7"/>
        <v>5</v>
      </c>
      <c r="AA55" t="str">
        <f t="shared" si="0"/>
        <v>Věženský Tomáš</v>
      </c>
      <c r="AB55" t="str">
        <f t="shared" si="1"/>
        <v>2.B</v>
      </c>
    </row>
    <row r="56" spans="2:28" ht="15" customHeight="1">
      <c r="B56" s="2">
        <v>6</v>
      </c>
      <c r="C56" t="s">
        <v>182</v>
      </c>
      <c r="D56" s="34" t="s">
        <v>26</v>
      </c>
      <c r="E56" s="52">
        <v>10.16</v>
      </c>
      <c r="F56" s="10">
        <f t="shared" si="2"/>
        <v>0</v>
      </c>
      <c r="G56" s="11">
        <v>217</v>
      </c>
      <c r="H56" s="12">
        <f t="shared" si="3"/>
        <v>0</v>
      </c>
      <c r="I56" s="53">
        <v>19.7</v>
      </c>
      <c r="J56" s="13">
        <f t="shared" si="4"/>
        <v>65</v>
      </c>
      <c r="K56" s="83">
        <v>65.05</v>
      </c>
      <c r="L56" s="14">
        <f t="shared" si="5"/>
        <v>0</v>
      </c>
      <c r="M56" s="3">
        <f t="shared" si="6"/>
        <v>65</v>
      </c>
      <c r="N56" s="90">
        <f t="shared" si="7"/>
        <v>6</v>
      </c>
      <c r="AA56" t="str">
        <f t="shared" si="0"/>
        <v>Čonka Robert</v>
      </c>
      <c r="AB56" t="str">
        <f t="shared" si="1"/>
        <v>2.B</v>
      </c>
    </row>
    <row r="57" spans="2:28" ht="15" customHeight="1">
      <c r="B57" s="4">
        <v>7</v>
      </c>
      <c r="C57" t="s">
        <v>183</v>
      </c>
      <c r="D57" s="34" t="s">
        <v>26</v>
      </c>
      <c r="E57" s="52">
        <v>11</v>
      </c>
      <c r="F57" s="10">
        <f t="shared" si="2"/>
        <v>0</v>
      </c>
      <c r="G57" s="11">
        <v>191</v>
      </c>
      <c r="H57" s="12">
        <f t="shared" si="3"/>
        <v>0</v>
      </c>
      <c r="I57" s="53">
        <v>19.4</v>
      </c>
      <c r="J57" s="13">
        <f t="shared" si="4"/>
        <v>63</v>
      </c>
      <c r="K57" s="83">
        <v>78.54</v>
      </c>
      <c r="L57" s="14">
        <f t="shared" si="5"/>
        <v>0</v>
      </c>
      <c r="M57" s="3">
        <f t="shared" si="6"/>
        <v>63</v>
      </c>
      <c r="N57" s="90">
        <f t="shared" si="7"/>
        <v>7</v>
      </c>
      <c r="AA57" t="str">
        <f t="shared" si="0"/>
        <v>Fiala Adam</v>
      </c>
      <c r="AB57" t="str">
        <f t="shared" si="1"/>
        <v>2.B</v>
      </c>
    </row>
    <row r="58" spans="2:28" ht="15" customHeight="1">
      <c r="B58" s="2">
        <v>8</v>
      </c>
      <c r="C58" t="s">
        <v>174</v>
      </c>
      <c r="D58" s="34" t="s">
        <v>25</v>
      </c>
      <c r="E58" s="52">
        <v>9.62</v>
      </c>
      <c r="F58" s="10">
        <f t="shared" si="2"/>
        <v>2</v>
      </c>
      <c r="G58" s="11">
        <v>274</v>
      </c>
      <c r="H58" s="12">
        <f t="shared" si="3"/>
        <v>38</v>
      </c>
      <c r="I58" s="53">
        <v>13.8</v>
      </c>
      <c r="J58" s="13">
        <f t="shared" si="4"/>
        <v>23</v>
      </c>
      <c r="K58" s="83">
        <v>67.06</v>
      </c>
      <c r="L58" s="14">
        <f t="shared" si="5"/>
        <v>0</v>
      </c>
      <c r="M58" s="3">
        <f t="shared" si="6"/>
        <v>63</v>
      </c>
      <c r="N58" s="90">
        <f t="shared" si="7"/>
        <v>7</v>
      </c>
      <c r="AA58" t="str">
        <f t="shared" si="0"/>
        <v>Kozlík Lukáš</v>
      </c>
      <c r="AB58" t="str">
        <f t="shared" si="1"/>
        <v>2.A</v>
      </c>
    </row>
    <row r="59" spans="2:28" ht="15" customHeight="1">
      <c r="B59" s="4">
        <v>9</v>
      </c>
      <c r="C59" t="s">
        <v>186</v>
      </c>
      <c r="D59" s="34" t="s">
        <v>26</v>
      </c>
      <c r="E59" s="52">
        <v>9.9</v>
      </c>
      <c r="F59" s="10">
        <f t="shared" si="2"/>
        <v>0</v>
      </c>
      <c r="G59" s="11">
        <v>240</v>
      </c>
      <c r="H59" s="12">
        <f t="shared" si="3"/>
        <v>9</v>
      </c>
      <c r="I59" s="53">
        <v>18.2</v>
      </c>
      <c r="J59" s="13">
        <f t="shared" si="4"/>
        <v>54</v>
      </c>
      <c r="K59" s="83">
        <v>79.16</v>
      </c>
      <c r="L59" s="14">
        <f t="shared" si="5"/>
        <v>0</v>
      </c>
      <c r="M59" s="3">
        <f t="shared" si="6"/>
        <v>63</v>
      </c>
      <c r="N59" s="90">
        <f t="shared" si="7"/>
        <v>7</v>
      </c>
      <c r="AA59" t="str">
        <f t="shared" si="0"/>
        <v>Kylberger Martin</v>
      </c>
      <c r="AB59" t="str">
        <f t="shared" si="1"/>
        <v>2.B</v>
      </c>
    </row>
    <row r="60" spans="2:28" ht="15" customHeight="1">
      <c r="B60" s="2">
        <v>10</v>
      </c>
      <c r="C60" t="s">
        <v>190</v>
      </c>
      <c r="D60" s="34" t="s">
        <v>26</v>
      </c>
      <c r="E60" s="52">
        <v>10.53</v>
      </c>
      <c r="F60" s="10">
        <f t="shared" si="2"/>
        <v>0</v>
      </c>
      <c r="G60" s="11">
        <v>245</v>
      </c>
      <c r="H60" s="12">
        <f t="shared" si="3"/>
        <v>13</v>
      </c>
      <c r="I60" s="53">
        <v>16.4</v>
      </c>
      <c r="J60" s="13">
        <f t="shared" si="4"/>
        <v>41</v>
      </c>
      <c r="K60" s="83">
        <v>80.49</v>
      </c>
      <c r="L60" s="14">
        <f t="shared" si="5"/>
        <v>0</v>
      </c>
      <c r="M60" s="3">
        <f t="shared" si="6"/>
        <v>54</v>
      </c>
      <c r="N60" s="90">
        <f t="shared" si="7"/>
        <v>10</v>
      </c>
      <c r="AA60" t="str">
        <f t="shared" si="0"/>
        <v>Reman Michal</v>
      </c>
      <c r="AB60" t="str">
        <f t="shared" si="1"/>
        <v>2.B</v>
      </c>
    </row>
    <row r="61" spans="2:28" ht="15" customHeight="1">
      <c r="B61" s="4">
        <v>11</v>
      </c>
      <c r="C61" t="s">
        <v>180</v>
      </c>
      <c r="D61" s="34" t="s">
        <v>25</v>
      </c>
      <c r="E61" s="52">
        <v>10.87</v>
      </c>
      <c r="F61" s="10">
        <f t="shared" si="2"/>
        <v>0</v>
      </c>
      <c r="G61" s="11">
        <v>198</v>
      </c>
      <c r="H61" s="12">
        <f t="shared" si="3"/>
        <v>0</v>
      </c>
      <c r="I61" s="53">
        <v>15.5</v>
      </c>
      <c r="J61" s="13">
        <f t="shared" si="4"/>
        <v>35</v>
      </c>
      <c r="K61" s="83">
        <v>81.66</v>
      </c>
      <c r="L61" s="14">
        <f t="shared" si="5"/>
        <v>0</v>
      </c>
      <c r="M61" s="3">
        <f t="shared" si="6"/>
        <v>35</v>
      </c>
      <c r="N61" s="90">
        <f t="shared" si="7"/>
        <v>11</v>
      </c>
      <c r="AA61" t="str">
        <f t="shared" si="0"/>
        <v>Rod Denis</v>
      </c>
      <c r="AB61" t="str">
        <f t="shared" si="1"/>
        <v>2.A</v>
      </c>
    </row>
    <row r="62" spans="2:28" ht="15" customHeight="1">
      <c r="B62" s="2">
        <v>12</v>
      </c>
      <c r="C62" t="s">
        <v>181</v>
      </c>
      <c r="D62" s="34" t="s">
        <v>25</v>
      </c>
      <c r="E62" s="52">
        <v>10.51</v>
      </c>
      <c r="F62" s="10">
        <f t="shared" si="2"/>
        <v>0</v>
      </c>
      <c r="G62" s="11">
        <v>268</v>
      </c>
      <c r="H62" s="12">
        <f t="shared" si="3"/>
        <v>32</v>
      </c>
      <c r="I62" s="53">
        <v>10.35</v>
      </c>
      <c r="J62" s="13">
        <f t="shared" si="4"/>
        <v>2</v>
      </c>
      <c r="K62" s="83">
        <v>69.49</v>
      </c>
      <c r="L62" s="14">
        <f t="shared" si="5"/>
        <v>0</v>
      </c>
      <c r="M62" s="3">
        <f t="shared" si="6"/>
        <v>34</v>
      </c>
      <c r="N62" s="90">
        <f t="shared" si="7"/>
        <v>12</v>
      </c>
      <c r="AA62" t="str">
        <f t="shared" si="0"/>
        <v>Toucha Tomáš</v>
      </c>
      <c r="AB62" t="str">
        <f t="shared" si="1"/>
        <v>2.A</v>
      </c>
    </row>
    <row r="63" spans="2:28" ht="15" customHeight="1">
      <c r="B63" s="4">
        <v>13</v>
      </c>
      <c r="C63" t="s">
        <v>185</v>
      </c>
      <c r="D63" s="34" t="s">
        <v>26</v>
      </c>
      <c r="E63" s="52">
        <v>10.85</v>
      </c>
      <c r="F63" s="10">
        <f t="shared" si="2"/>
        <v>0</v>
      </c>
      <c r="G63" s="11">
        <v>219</v>
      </c>
      <c r="H63" s="12">
        <f t="shared" si="3"/>
        <v>0</v>
      </c>
      <c r="I63" s="53">
        <v>14.7</v>
      </c>
      <c r="J63" s="13">
        <f t="shared" si="4"/>
        <v>29</v>
      </c>
      <c r="K63" s="83">
        <v>83.59</v>
      </c>
      <c r="L63" s="14">
        <f t="shared" si="5"/>
        <v>0</v>
      </c>
      <c r="M63" s="3">
        <f t="shared" si="6"/>
        <v>29</v>
      </c>
      <c r="N63" s="90">
        <f t="shared" si="7"/>
        <v>13</v>
      </c>
      <c r="AA63" t="str">
        <f t="shared" si="0"/>
        <v>Kočí Ondřej</v>
      </c>
      <c r="AB63" t="str">
        <f t="shared" si="1"/>
        <v>2.B</v>
      </c>
    </row>
    <row r="64" spans="2:28" ht="15" customHeight="1">
      <c r="B64" s="2">
        <v>14</v>
      </c>
      <c r="C64" t="s">
        <v>189</v>
      </c>
      <c r="D64" s="34" t="s">
        <v>26</v>
      </c>
      <c r="E64" s="52">
        <v>9.79</v>
      </c>
      <c r="F64" s="10">
        <f t="shared" si="2"/>
        <v>0</v>
      </c>
      <c r="G64" s="11">
        <v>234</v>
      </c>
      <c r="H64" s="12">
        <f t="shared" si="3"/>
        <v>5</v>
      </c>
      <c r="I64" s="53">
        <v>13.6</v>
      </c>
      <c r="J64" s="13">
        <f t="shared" si="4"/>
        <v>22</v>
      </c>
      <c r="K64" s="83">
        <v>78.04</v>
      </c>
      <c r="L64" s="14">
        <f t="shared" si="5"/>
        <v>0</v>
      </c>
      <c r="M64" s="3">
        <f t="shared" si="6"/>
        <v>27</v>
      </c>
      <c r="N64" s="90">
        <f t="shared" si="7"/>
        <v>14</v>
      </c>
      <c r="AA64" t="str">
        <f t="shared" si="0"/>
        <v>Novák David</v>
      </c>
      <c r="AB64" t="str">
        <f t="shared" si="1"/>
        <v>2.B</v>
      </c>
    </row>
    <row r="65" spans="2:28" ht="15" customHeight="1">
      <c r="B65" s="4">
        <v>15</v>
      </c>
      <c r="C65" t="s">
        <v>172</v>
      </c>
      <c r="D65" s="34" t="s">
        <v>25</v>
      </c>
      <c r="E65" s="63">
        <v>9.98</v>
      </c>
      <c r="F65" s="64">
        <f t="shared" si="2"/>
        <v>0</v>
      </c>
      <c r="G65" s="65">
        <v>210</v>
      </c>
      <c r="H65" s="66">
        <f t="shared" si="3"/>
        <v>0</v>
      </c>
      <c r="I65" s="67">
        <v>12.8</v>
      </c>
      <c r="J65" s="68">
        <f t="shared" si="4"/>
        <v>17</v>
      </c>
      <c r="K65" s="84">
        <v>73.87</v>
      </c>
      <c r="L65" s="69">
        <f t="shared" si="5"/>
        <v>0</v>
      </c>
      <c r="M65" s="3">
        <f t="shared" si="6"/>
        <v>17</v>
      </c>
      <c r="N65" s="90">
        <f t="shared" si="7"/>
        <v>15</v>
      </c>
      <c r="AA65" t="str">
        <f t="shared" si="0"/>
        <v>Fojtů Matyáš</v>
      </c>
      <c r="AB65" t="str">
        <f t="shared" si="1"/>
        <v>2.A</v>
      </c>
    </row>
    <row r="66" spans="2:28" ht="15" customHeight="1">
      <c r="B66" s="2">
        <v>16</v>
      </c>
      <c r="C66" t="s">
        <v>335</v>
      </c>
      <c r="D66" s="122" t="s">
        <v>26</v>
      </c>
      <c r="E66" s="63">
        <v>11.34</v>
      </c>
      <c r="F66" s="64">
        <f t="shared" si="2"/>
        <v>0</v>
      </c>
      <c r="G66" s="65">
        <v>211</v>
      </c>
      <c r="H66" s="66">
        <f t="shared" si="3"/>
        <v>0</v>
      </c>
      <c r="I66" s="67">
        <v>11.35</v>
      </c>
      <c r="J66" s="68">
        <f t="shared" si="4"/>
        <v>8</v>
      </c>
      <c r="K66" s="84">
        <v>83.59</v>
      </c>
      <c r="L66" s="69">
        <f t="shared" si="5"/>
        <v>0</v>
      </c>
      <c r="M66" s="3">
        <f t="shared" si="6"/>
        <v>8</v>
      </c>
      <c r="N66" s="90">
        <f t="shared" si="7"/>
        <v>16</v>
      </c>
      <c r="AA66" t="str">
        <f t="shared" si="0"/>
        <v>Komrska Jan</v>
      </c>
      <c r="AB66" t="str">
        <f t="shared" si="1"/>
        <v>2.B</v>
      </c>
    </row>
    <row r="67" spans="2:28" ht="15" customHeight="1">
      <c r="B67" s="4">
        <v>17</v>
      </c>
      <c r="C67" t="s">
        <v>184</v>
      </c>
      <c r="D67" s="62" t="s">
        <v>26</v>
      </c>
      <c r="E67" s="52"/>
      <c r="F67" s="10">
        <f t="shared" si="2"/>
        <v>0</v>
      </c>
      <c r="G67" s="11"/>
      <c r="H67" s="12">
        <f t="shared" si="3"/>
        <v>0</v>
      </c>
      <c r="I67" s="53"/>
      <c r="J67" s="13">
        <f t="shared" si="4"/>
        <v>0</v>
      </c>
      <c r="K67" s="83"/>
      <c r="L67" s="14">
        <f t="shared" si="5"/>
        <v>0</v>
      </c>
      <c r="M67" s="3">
        <f t="shared" si="6"/>
        <v>0</v>
      </c>
      <c r="N67" s="90">
        <f t="shared" si="7"/>
        <v>17</v>
      </c>
      <c r="AA67" t="str">
        <f t="shared" si="0"/>
        <v>Irdza Marcel</v>
      </c>
      <c r="AB67" t="str">
        <f t="shared" si="1"/>
        <v>2.B</v>
      </c>
    </row>
    <row r="68" spans="2:28" ht="15" customHeight="1">
      <c r="B68" s="2">
        <v>18</v>
      </c>
      <c r="C68" t="s">
        <v>173</v>
      </c>
      <c r="D68" s="62" t="s">
        <v>25</v>
      </c>
      <c r="E68" s="52"/>
      <c r="F68" s="10">
        <f t="shared" si="2"/>
        <v>0</v>
      </c>
      <c r="G68" s="11"/>
      <c r="H68" s="12">
        <f t="shared" si="3"/>
        <v>0</v>
      </c>
      <c r="I68" s="53"/>
      <c r="J68" s="13">
        <f t="shared" si="4"/>
        <v>0</v>
      </c>
      <c r="K68" s="83"/>
      <c r="L68" s="14">
        <f t="shared" si="5"/>
        <v>0</v>
      </c>
      <c r="M68" s="3">
        <f t="shared" si="6"/>
        <v>0</v>
      </c>
      <c r="N68" s="90">
        <f t="shared" si="7"/>
        <v>17</v>
      </c>
      <c r="AA68" t="str">
        <f t="shared" si="0"/>
        <v>Kindl Marek</v>
      </c>
      <c r="AB68" t="str">
        <f t="shared" si="1"/>
        <v>2.A</v>
      </c>
    </row>
    <row r="69" spans="2:28" ht="15" customHeight="1">
      <c r="B69" s="4">
        <v>19</v>
      </c>
      <c r="C69" t="s">
        <v>175</v>
      </c>
      <c r="D69" s="62" t="s">
        <v>25</v>
      </c>
      <c r="E69" s="52"/>
      <c r="F69" s="10">
        <f t="shared" si="2"/>
        <v>0</v>
      </c>
      <c r="G69" s="11"/>
      <c r="H69" s="12">
        <f t="shared" si="3"/>
        <v>0</v>
      </c>
      <c r="I69" s="53"/>
      <c r="J69" s="13">
        <f t="shared" si="4"/>
        <v>0</v>
      </c>
      <c r="K69" s="83"/>
      <c r="L69" s="14">
        <f t="shared" si="5"/>
        <v>0</v>
      </c>
      <c r="M69" s="3">
        <f t="shared" si="6"/>
        <v>0</v>
      </c>
      <c r="N69" s="90">
        <f t="shared" si="7"/>
        <v>17</v>
      </c>
      <c r="AA69" t="str">
        <f t="shared" si="0"/>
        <v>Lejsek Tomáš</v>
      </c>
      <c r="AB69" t="str">
        <f t="shared" si="1"/>
        <v>2.A</v>
      </c>
    </row>
    <row r="70" spans="2:28" ht="15" customHeight="1">
      <c r="B70" s="2">
        <v>20</v>
      </c>
      <c r="C70" t="s">
        <v>177</v>
      </c>
      <c r="D70" s="62" t="s">
        <v>25</v>
      </c>
      <c r="E70" s="52"/>
      <c r="F70" s="10">
        <f t="shared" si="2"/>
        <v>0</v>
      </c>
      <c r="G70" s="11"/>
      <c r="H70" s="12">
        <f t="shared" si="3"/>
        <v>0</v>
      </c>
      <c r="I70" s="53"/>
      <c r="J70" s="13">
        <f t="shared" si="4"/>
        <v>0</v>
      </c>
      <c r="K70" s="83"/>
      <c r="L70" s="14">
        <f t="shared" si="5"/>
        <v>0</v>
      </c>
      <c r="M70" s="3">
        <f t="shared" si="6"/>
        <v>0</v>
      </c>
      <c r="N70" s="90">
        <f t="shared" si="7"/>
        <v>17</v>
      </c>
      <c r="AA70" t="str">
        <f t="shared" si="0"/>
        <v>Matas Daniel</v>
      </c>
      <c r="AB70" t="str">
        <f t="shared" si="1"/>
        <v>2.A</v>
      </c>
    </row>
    <row r="71" spans="2:28" ht="15" customHeight="1">
      <c r="B71" s="4">
        <v>21</v>
      </c>
      <c r="C71" t="s">
        <v>188</v>
      </c>
      <c r="D71" s="62" t="s">
        <v>26</v>
      </c>
      <c r="E71" s="52"/>
      <c r="F71" s="10">
        <f t="shared" si="2"/>
        <v>0</v>
      </c>
      <c r="G71" s="11"/>
      <c r="H71" s="12">
        <f t="shared" si="3"/>
        <v>0</v>
      </c>
      <c r="I71" s="53"/>
      <c r="J71" s="13">
        <f t="shared" si="4"/>
        <v>0</v>
      </c>
      <c r="K71" s="83"/>
      <c r="L71" s="14">
        <f t="shared" si="5"/>
        <v>0</v>
      </c>
      <c r="M71" s="3">
        <f t="shared" si="6"/>
        <v>0</v>
      </c>
      <c r="N71" s="90">
        <f t="shared" si="7"/>
        <v>17</v>
      </c>
      <c r="AA71" t="str">
        <f t="shared" si="0"/>
        <v>Nedvěd Václav</v>
      </c>
      <c r="AB71" t="str">
        <f t="shared" si="1"/>
        <v>2.B</v>
      </c>
    </row>
    <row r="72" spans="2:28" ht="15" customHeight="1">
      <c r="B72" s="2">
        <v>22</v>
      </c>
      <c r="C72" t="s">
        <v>179</v>
      </c>
      <c r="D72" s="121" t="s">
        <v>25</v>
      </c>
      <c r="E72" s="52"/>
      <c r="F72" s="10">
        <f t="shared" si="2"/>
        <v>0</v>
      </c>
      <c r="G72" s="11"/>
      <c r="H72" s="12">
        <f t="shared" si="3"/>
        <v>0</v>
      </c>
      <c r="I72" s="53"/>
      <c r="J72" s="13">
        <f t="shared" si="4"/>
        <v>0</v>
      </c>
      <c r="K72" s="83"/>
      <c r="L72" s="14">
        <f t="shared" si="5"/>
        <v>0</v>
      </c>
      <c r="M72" s="3">
        <f t="shared" si="6"/>
        <v>0</v>
      </c>
      <c r="N72" s="90">
        <f t="shared" si="7"/>
        <v>17</v>
      </c>
      <c r="AA72" t="str">
        <f t="shared" si="0"/>
        <v>Poklop Martin</v>
      </c>
      <c r="AB72" t="str">
        <f t="shared" si="1"/>
        <v>2.A</v>
      </c>
    </row>
    <row r="73" spans="2:28" ht="15" customHeight="1">
      <c r="B73" s="4">
        <v>23</v>
      </c>
      <c r="E73" s="52"/>
      <c r="F73" s="10">
        <f t="shared" si="2"/>
        <v>0</v>
      </c>
      <c r="G73" s="11"/>
      <c r="H73" s="12">
        <f t="shared" si="3"/>
        <v>0</v>
      </c>
      <c r="I73" s="53"/>
      <c r="J73" s="13">
        <f t="shared" si="4"/>
        <v>0</v>
      </c>
      <c r="K73" s="83"/>
      <c r="L73" s="14">
        <f t="shared" si="5"/>
        <v>0</v>
      </c>
      <c r="M73" s="3">
        <f t="shared" si="6"/>
        <v>0</v>
      </c>
      <c r="N73" s="90">
        <f t="shared" si="7"/>
        <v>17</v>
      </c>
      <c r="AA73">
        <f aca="true" t="shared" si="8" ref="AA73:AA136">C73</f>
        <v>0</v>
      </c>
      <c r="AB73">
        <f aca="true" t="shared" si="9" ref="AB73:AB136">D73</f>
        <v>0</v>
      </c>
    </row>
    <row r="74" spans="2:28" ht="15" customHeight="1">
      <c r="B74" s="2">
        <v>24</v>
      </c>
      <c r="E74" s="52"/>
      <c r="F74" s="10">
        <f t="shared" si="2"/>
        <v>0</v>
      </c>
      <c r="G74" s="11"/>
      <c r="H74" s="12">
        <f t="shared" si="3"/>
        <v>0</v>
      </c>
      <c r="I74" s="53"/>
      <c r="J74" s="13">
        <f t="shared" si="4"/>
        <v>0</v>
      </c>
      <c r="K74" s="83"/>
      <c r="L74" s="14">
        <f t="shared" si="5"/>
        <v>0</v>
      </c>
      <c r="M74" s="3">
        <f t="shared" si="6"/>
        <v>0</v>
      </c>
      <c r="N74" s="90">
        <f t="shared" si="7"/>
        <v>17</v>
      </c>
      <c r="AA74">
        <f t="shared" si="8"/>
        <v>0</v>
      </c>
      <c r="AB74">
        <f t="shared" si="9"/>
        <v>0</v>
      </c>
    </row>
    <row r="75" spans="2:28" ht="15" customHeight="1">
      <c r="B75" s="4">
        <v>25</v>
      </c>
      <c r="E75" s="52"/>
      <c r="F75" s="10">
        <f t="shared" si="2"/>
        <v>0</v>
      </c>
      <c r="G75" s="11"/>
      <c r="H75" s="12">
        <f t="shared" si="3"/>
        <v>0</v>
      </c>
      <c r="I75" s="53"/>
      <c r="J75" s="13">
        <f t="shared" si="4"/>
        <v>0</v>
      </c>
      <c r="K75" s="83"/>
      <c r="L75" s="14">
        <f t="shared" si="5"/>
        <v>0</v>
      </c>
      <c r="M75" s="3">
        <f t="shared" si="6"/>
        <v>0</v>
      </c>
      <c r="N75" s="90">
        <f t="shared" si="7"/>
        <v>17</v>
      </c>
      <c r="AA75">
        <f t="shared" si="8"/>
        <v>0</v>
      </c>
      <c r="AB75">
        <f t="shared" si="9"/>
        <v>0</v>
      </c>
    </row>
    <row r="76" spans="2:28" ht="15" customHeight="1">
      <c r="B76" s="2">
        <v>26</v>
      </c>
      <c r="D76" s="62"/>
      <c r="E76" s="52"/>
      <c r="F76" s="10">
        <f t="shared" si="2"/>
        <v>0</v>
      </c>
      <c r="G76" s="11"/>
      <c r="H76" s="12">
        <f t="shared" si="3"/>
        <v>0</v>
      </c>
      <c r="I76" s="53"/>
      <c r="J76" s="13">
        <f t="shared" si="4"/>
        <v>0</v>
      </c>
      <c r="K76" s="83"/>
      <c r="L76" s="14">
        <f t="shared" si="5"/>
        <v>0</v>
      </c>
      <c r="M76" s="3">
        <f t="shared" si="6"/>
        <v>0</v>
      </c>
      <c r="N76" s="90">
        <f t="shared" si="7"/>
        <v>17</v>
      </c>
      <c r="AA76">
        <f t="shared" si="8"/>
        <v>0</v>
      </c>
      <c r="AB76">
        <f t="shared" si="9"/>
        <v>0</v>
      </c>
    </row>
    <row r="77" spans="2:28" ht="15" customHeight="1">
      <c r="B77" s="4">
        <v>27</v>
      </c>
      <c r="D77" s="62"/>
      <c r="E77" s="52"/>
      <c r="F77" s="10">
        <f t="shared" si="2"/>
        <v>0</v>
      </c>
      <c r="G77" s="11"/>
      <c r="H77" s="12">
        <f t="shared" si="3"/>
        <v>0</v>
      </c>
      <c r="I77" s="53"/>
      <c r="J77" s="13">
        <f t="shared" si="4"/>
        <v>0</v>
      </c>
      <c r="K77" s="83"/>
      <c r="L77" s="14">
        <f t="shared" si="5"/>
        <v>0</v>
      </c>
      <c r="M77" s="3">
        <f t="shared" si="6"/>
        <v>0</v>
      </c>
      <c r="N77" s="90">
        <f t="shared" si="7"/>
        <v>17</v>
      </c>
      <c r="AA77">
        <f t="shared" si="8"/>
        <v>0</v>
      </c>
      <c r="AB77">
        <f t="shared" si="9"/>
        <v>0</v>
      </c>
    </row>
    <row r="78" spans="2:28" ht="15" customHeight="1">
      <c r="B78" s="2">
        <v>28</v>
      </c>
      <c r="D78" s="62"/>
      <c r="E78" s="52"/>
      <c r="F78" s="10">
        <f t="shared" si="2"/>
        <v>0</v>
      </c>
      <c r="G78" s="11"/>
      <c r="H78" s="12">
        <f t="shared" si="3"/>
        <v>0</v>
      </c>
      <c r="I78" s="53"/>
      <c r="J78" s="13">
        <f t="shared" si="4"/>
        <v>0</v>
      </c>
      <c r="K78" s="83"/>
      <c r="L78" s="14">
        <f t="shared" si="5"/>
        <v>0</v>
      </c>
      <c r="M78" s="3">
        <f t="shared" si="6"/>
        <v>0</v>
      </c>
      <c r="N78" s="90">
        <f t="shared" si="7"/>
        <v>17</v>
      </c>
      <c r="AA78">
        <f t="shared" si="8"/>
        <v>0</v>
      </c>
      <c r="AB78">
        <f t="shared" si="9"/>
        <v>0</v>
      </c>
    </row>
    <row r="79" spans="2:28" ht="15" customHeight="1">
      <c r="B79" s="2">
        <v>29</v>
      </c>
      <c r="D79" s="62"/>
      <c r="E79" s="63"/>
      <c r="F79" s="64">
        <f t="shared" si="2"/>
        <v>0</v>
      </c>
      <c r="G79" s="65"/>
      <c r="H79" s="66">
        <f t="shared" si="3"/>
        <v>0</v>
      </c>
      <c r="I79" s="67"/>
      <c r="J79" s="68">
        <f t="shared" si="4"/>
        <v>0</v>
      </c>
      <c r="K79" s="84"/>
      <c r="L79" s="69">
        <f t="shared" si="5"/>
        <v>0</v>
      </c>
      <c r="M79" s="3">
        <f t="shared" si="6"/>
        <v>0</v>
      </c>
      <c r="N79" s="94">
        <f t="shared" si="7"/>
        <v>17</v>
      </c>
      <c r="AA79">
        <f t="shared" si="8"/>
        <v>0</v>
      </c>
      <c r="AB79">
        <f t="shared" si="9"/>
        <v>0</v>
      </c>
    </row>
    <row r="80" spans="2:28" ht="12.75">
      <c r="B80" s="2">
        <v>30</v>
      </c>
      <c r="D80" s="62"/>
      <c r="E80" s="63"/>
      <c r="F80" s="64">
        <f t="shared" si="2"/>
        <v>0</v>
      </c>
      <c r="G80" s="65"/>
      <c r="H80" s="66">
        <f t="shared" si="3"/>
        <v>0</v>
      </c>
      <c r="I80" s="67"/>
      <c r="J80" s="68">
        <f t="shared" si="4"/>
        <v>0</v>
      </c>
      <c r="K80" s="84"/>
      <c r="L80" s="69">
        <f t="shared" si="5"/>
        <v>0</v>
      </c>
      <c r="M80" s="3">
        <f t="shared" si="6"/>
        <v>0</v>
      </c>
      <c r="N80" s="94">
        <f t="shared" si="7"/>
        <v>17</v>
      </c>
      <c r="AA80">
        <f t="shared" si="8"/>
        <v>0</v>
      </c>
      <c r="AB80">
        <f t="shared" si="9"/>
        <v>0</v>
      </c>
    </row>
    <row r="81" spans="3:28" ht="12.75">
      <c r="C81" s="77"/>
      <c r="N81" s="91"/>
      <c r="AA81">
        <f t="shared" si="8"/>
        <v>0</v>
      </c>
      <c r="AB81">
        <f t="shared" si="9"/>
        <v>0</v>
      </c>
    </row>
    <row r="82" spans="14:28" ht="12.75">
      <c r="N82" s="91"/>
      <c r="AA82">
        <f t="shared" si="8"/>
        <v>0</v>
      </c>
      <c r="AB82">
        <f t="shared" si="9"/>
        <v>0</v>
      </c>
    </row>
    <row r="83" spans="14:28" ht="12.75">
      <c r="N83" s="91"/>
      <c r="AA83">
        <f t="shared" si="8"/>
        <v>0</v>
      </c>
      <c r="AB83">
        <f t="shared" si="9"/>
        <v>0</v>
      </c>
    </row>
    <row r="84" spans="2:28" ht="18">
      <c r="B84" s="26" t="s">
        <v>21</v>
      </c>
      <c r="D84" s="35"/>
      <c r="F84" s="126" t="str">
        <f>F46</f>
        <v>10. května 2011</v>
      </c>
      <c r="G84" s="127"/>
      <c r="H84" s="127"/>
      <c r="I84" s="127"/>
      <c r="N84" s="91"/>
      <c r="AA84">
        <f t="shared" si="8"/>
        <v>0</v>
      </c>
      <c r="AB84">
        <f t="shared" si="9"/>
        <v>0</v>
      </c>
    </row>
    <row r="85" spans="3:28" ht="15" customHeight="1">
      <c r="C85" s="26"/>
      <c r="N85" s="91"/>
      <c r="AA85">
        <f t="shared" si="8"/>
        <v>0</v>
      </c>
      <c r="AB85">
        <f t="shared" si="9"/>
        <v>0</v>
      </c>
    </row>
    <row r="86" spans="3:28" ht="15" customHeight="1" thickBot="1">
      <c r="C86" s="8" t="s">
        <v>13</v>
      </c>
      <c r="N86" s="91"/>
      <c r="AA86" t="str">
        <f t="shared" si="8"/>
        <v>3.ročník     Hoši</v>
      </c>
      <c r="AB86">
        <f t="shared" si="9"/>
        <v>0</v>
      </c>
    </row>
    <row r="87" spans="2:28" ht="15" customHeight="1" thickBot="1">
      <c r="B87" s="6"/>
      <c r="C87" s="6" t="s">
        <v>7</v>
      </c>
      <c r="D87" s="28"/>
      <c r="E87" s="105">
        <v>9.76</v>
      </c>
      <c r="F87" s="6"/>
      <c r="G87" s="106">
        <v>220</v>
      </c>
      <c r="H87" s="6"/>
      <c r="I87" s="107">
        <v>9.9</v>
      </c>
      <c r="J87" s="6"/>
      <c r="K87" s="108">
        <v>65.5</v>
      </c>
      <c r="L87" s="6"/>
      <c r="M87" s="6"/>
      <c r="N87" s="92"/>
      <c r="AA87" t="str">
        <f t="shared" si="8"/>
        <v>Nulové hodnoty</v>
      </c>
      <c r="AB87">
        <f t="shared" si="9"/>
        <v>0</v>
      </c>
    </row>
    <row r="88" spans="2:28" s="33" customFormat="1" ht="15" customHeight="1" thickBot="1">
      <c r="B88" s="28"/>
      <c r="C88" s="28" t="s">
        <v>0</v>
      </c>
      <c r="D88" s="28" t="s">
        <v>23</v>
      </c>
      <c r="E88" s="86" t="s">
        <v>6</v>
      </c>
      <c r="F88" s="29" t="s">
        <v>1</v>
      </c>
      <c r="G88" s="106" t="s">
        <v>2</v>
      </c>
      <c r="H88" s="30" t="s">
        <v>1</v>
      </c>
      <c r="I88" s="31" t="s">
        <v>3</v>
      </c>
      <c r="J88" s="31" t="s">
        <v>1</v>
      </c>
      <c r="K88" s="82" t="s">
        <v>4</v>
      </c>
      <c r="L88" s="32" t="s">
        <v>1</v>
      </c>
      <c r="M88" s="28" t="s">
        <v>5</v>
      </c>
      <c r="N88" s="89" t="s">
        <v>8</v>
      </c>
      <c r="AA88" t="str">
        <f t="shared" si="8"/>
        <v>Příjmení a jméno</v>
      </c>
      <c r="AB88" t="str">
        <f t="shared" si="9"/>
        <v>Třída</v>
      </c>
    </row>
    <row r="89" spans="2:28" ht="15" customHeight="1" thickBot="1">
      <c r="B89" s="4">
        <v>1</v>
      </c>
      <c r="C89" s="110" t="s">
        <v>81</v>
      </c>
      <c r="D89" s="34" t="s">
        <v>27</v>
      </c>
      <c r="E89" s="52">
        <v>8.67</v>
      </c>
      <c r="F89" s="10">
        <f>IF(OR(E89&gt;$E$87,E89=0),0,TRUNC(72.791*POWER($E$87-E89,1.81)))</f>
        <v>85</v>
      </c>
      <c r="G89" s="11">
        <v>302</v>
      </c>
      <c r="H89" s="12">
        <f>IF(G89&lt;$G$87,0,TRUNC(0.14354*POWER(G89-$G$87,1.4)))</f>
        <v>68</v>
      </c>
      <c r="I89" s="53">
        <v>39.9</v>
      </c>
      <c r="J89" s="13">
        <f>IF(I89&lt;$I$87,0,TRUNC(5.33*POWER(I89-$I$87,1.1)))</f>
        <v>224</v>
      </c>
      <c r="K89" s="83">
        <v>57.8</v>
      </c>
      <c r="L89" s="14">
        <f>IF(OR(K89&gt;$K$87,K89=0),0,TRUNC(1.53775*POWER($K$87-K89,1.81)))</f>
        <v>61</v>
      </c>
      <c r="M89" s="9">
        <f>SUM(F89+H89+J89+L89)</f>
        <v>438</v>
      </c>
      <c r="N89" s="90">
        <f>RANK(M89,$M$89:$M$118,0)</f>
        <v>1</v>
      </c>
      <c r="AA89" t="str">
        <f t="shared" si="8"/>
        <v>Hanuš Václav</v>
      </c>
      <c r="AB89" t="str">
        <f t="shared" si="9"/>
        <v>3.A</v>
      </c>
    </row>
    <row r="90" spans="2:28" ht="15" customHeight="1">
      <c r="B90" s="2">
        <v>2</v>
      </c>
      <c r="C90" t="s">
        <v>84</v>
      </c>
      <c r="D90" s="34" t="s">
        <v>27</v>
      </c>
      <c r="E90" s="52">
        <v>8.39</v>
      </c>
      <c r="F90" s="10">
        <f>IF(OR(E90&gt;$E$87,E90=0),0,TRUNC(72.791*POWER($E$87-E90,1.81)))</f>
        <v>128</v>
      </c>
      <c r="G90" s="11">
        <v>312</v>
      </c>
      <c r="H90" s="12">
        <f>IF(G90&lt;$G$87,0,TRUNC(0.14354*POWER(G90-$G$87,1.4)))</f>
        <v>80</v>
      </c>
      <c r="I90" s="53">
        <v>31.56</v>
      </c>
      <c r="J90" s="13">
        <f>IF(I90&lt;$I$87,0,TRUNC(5.33*POWER(I90-$I$87,1.1)))</f>
        <v>157</v>
      </c>
      <c r="K90" s="83">
        <v>62.58</v>
      </c>
      <c r="L90" s="14">
        <f>IF(OR(K90&gt;$K$87,K90=0),0,TRUNC(1.53775*POWER($K$87-K90,1.81)))</f>
        <v>10</v>
      </c>
      <c r="M90" s="3">
        <f>SUM(F90+H90+J90+L90)</f>
        <v>375</v>
      </c>
      <c r="N90" s="90">
        <f>RANK(M90,$M$89:$M$118,0)</f>
        <v>2</v>
      </c>
      <c r="AA90" t="str">
        <f t="shared" si="8"/>
        <v>Janoch Jan</v>
      </c>
      <c r="AB90" t="str">
        <f t="shared" si="9"/>
        <v>3.A</v>
      </c>
    </row>
    <row r="91" spans="2:28" ht="15" customHeight="1">
      <c r="B91" s="4">
        <v>3</v>
      </c>
      <c r="C91" t="s">
        <v>336</v>
      </c>
      <c r="D91" s="34" t="s">
        <v>28</v>
      </c>
      <c r="E91" s="52">
        <v>8.73</v>
      </c>
      <c r="F91" s="10">
        <f>IF(OR(E91&gt;$E$87,E91=0),0,TRUNC(72.791*POWER($E$87-E91,1.81)))</f>
        <v>76</v>
      </c>
      <c r="G91" s="11">
        <v>310</v>
      </c>
      <c r="H91" s="12">
        <f>IF(G91&lt;$G$87,0,TRUNC(0.14354*POWER(G91-$G$87,1.4)))</f>
        <v>78</v>
      </c>
      <c r="I91" s="53">
        <v>27.19</v>
      </c>
      <c r="J91" s="13">
        <f>IF(I91&lt;$I$87,0,TRUNC(5.33*POWER(I91-$I$87,1.1)))</f>
        <v>122</v>
      </c>
      <c r="K91" s="83">
        <v>58.95</v>
      </c>
      <c r="L91" s="14">
        <f>IF(OR(K91&gt;$K$87,K91=0),0,TRUNC(1.53775*POWER($K$87-K91,1.81)))</f>
        <v>46</v>
      </c>
      <c r="M91" s="3">
        <f>SUM(F91+H91+J91+L91)</f>
        <v>322</v>
      </c>
      <c r="N91" s="90">
        <f>RANK(M91,$M$89:$M$118,0)</f>
        <v>3</v>
      </c>
      <c r="AA91" t="str">
        <f t="shared" si="8"/>
        <v>Lukeš Filip</v>
      </c>
      <c r="AB91" t="str">
        <f t="shared" si="9"/>
        <v>3.B</v>
      </c>
    </row>
    <row r="92" spans="2:28" ht="15" customHeight="1">
      <c r="B92" s="2">
        <v>4</v>
      </c>
      <c r="C92" t="s">
        <v>87</v>
      </c>
      <c r="D92" s="34" t="s">
        <v>27</v>
      </c>
      <c r="E92" s="52">
        <v>8.63</v>
      </c>
      <c r="F92" s="10">
        <f>IF(OR(E92&gt;$E$87,E92=0),0,TRUNC(72.791*POWER($E$87-E92,1.81)))</f>
        <v>90</v>
      </c>
      <c r="G92" s="11">
        <v>302</v>
      </c>
      <c r="H92" s="12">
        <f>IF(G92&lt;$G$87,0,TRUNC(0.14354*POWER(G92-$G$87,1.4)))</f>
        <v>68</v>
      </c>
      <c r="I92" s="53">
        <v>25.68</v>
      </c>
      <c r="J92" s="13">
        <f>IF(I92&lt;$I$87,0,TRUNC(5.33*POWER(I92-$I$87,1.1)))</f>
        <v>110</v>
      </c>
      <c r="K92" s="83">
        <v>59.49</v>
      </c>
      <c r="L92" s="14">
        <f>IF(OR(K92&gt;$K$87,K92=0),0,TRUNC(1.53775*POWER($K$87-K92,1.81)))</f>
        <v>39</v>
      </c>
      <c r="M92" s="3">
        <f>SUM(F92+H92+J92+L92)</f>
        <v>307</v>
      </c>
      <c r="N92" s="90">
        <f>RANK(M92,$M$89:$M$118,0)</f>
        <v>4</v>
      </c>
      <c r="AA92" t="str">
        <f t="shared" si="8"/>
        <v>Němec Michal</v>
      </c>
      <c r="AB92" t="str">
        <f t="shared" si="9"/>
        <v>3.A</v>
      </c>
    </row>
    <row r="93" spans="2:28" ht="15" customHeight="1">
      <c r="B93" s="4">
        <v>5</v>
      </c>
      <c r="C93" t="s">
        <v>96</v>
      </c>
      <c r="D93" s="34" t="s">
        <v>28</v>
      </c>
      <c r="E93" s="52">
        <v>9.08</v>
      </c>
      <c r="F93" s="10">
        <f>IF(OR(E93&gt;$E$87,E93=0),0,TRUNC(72.791*POWER($E$87-E93,1.81)))</f>
        <v>36</v>
      </c>
      <c r="G93" s="11">
        <v>301</v>
      </c>
      <c r="H93" s="12">
        <f>IF(G93&lt;$G$87,0,TRUNC(0.14354*POWER(G93-$G$87,1.4)))</f>
        <v>67</v>
      </c>
      <c r="I93" s="53">
        <v>28.85</v>
      </c>
      <c r="J93" s="13">
        <f>IF(I93&lt;$I$87,0,TRUNC(5.33*POWER(I93-$I$87,1.1)))</f>
        <v>135</v>
      </c>
      <c r="K93" s="83">
        <v>58.28</v>
      </c>
      <c r="L93" s="14">
        <f>IF(OR(K93&gt;$K$87,K93=0),0,TRUNC(1.53775*POWER($K$87-K93,1.81)))</f>
        <v>55</v>
      </c>
      <c r="M93" s="3">
        <f>SUM(F93+H93+J93+L93)</f>
        <v>293</v>
      </c>
      <c r="N93" s="90">
        <f>RANK(M93,$M$89:$M$118,0)</f>
        <v>5</v>
      </c>
      <c r="AA93" t="str">
        <f t="shared" si="8"/>
        <v>Miklas Samuel</v>
      </c>
      <c r="AB93" t="str">
        <f t="shared" si="9"/>
        <v>3.B</v>
      </c>
    </row>
    <row r="94" spans="2:28" ht="15" customHeight="1">
      <c r="B94" s="2">
        <v>6</v>
      </c>
      <c r="C94" t="s">
        <v>102</v>
      </c>
      <c r="D94" s="34" t="s">
        <v>28</v>
      </c>
      <c r="E94" s="52">
        <v>9.25</v>
      </c>
      <c r="F94" s="10">
        <f>IF(OR(E94&gt;$E$87,E94=0),0,TRUNC(72.791*POWER($E$87-E94,1.81)))</f>
        <v>21</v>
      </c>
      <c r="G94" s="11">
        <v>312</v>
      </c>
      <c r="H94" s="12">
        <f>IF(G94&lt;$G$87,0,TRUNC(0.14354*POWER(G94-$G$87,1.4)))</f>
        <v>80</v>
      </c>
      <c r="I94" s="53">
        <v>30.76</v>
      </c>
      <c r="J94" s="13">
        <f>IF(I94&lt;$I$87,0,TRUNC(5.33*POWER(I94-$I$87,1.1)))</f>
        <v>150</v>
      </c>
      <c r="K94" s="83">
        <v>64.35</v>
      </c>
      <c r="L94" s="14">
        <f>IF(OR(K94&gt;$K$87,K94=0),0,TRUNC(1.53775*POWER($K$87-K94,1.81)))</f>
        <v>1</v>
      </c>
      <c r="M94" s="3">
        <f>SUM(F94+H94+J94+L94)</f>
        <v>252</v>
      </c>
      <c r="N94" s="90">
        <f>RANK(M94,$M$89:$M$118,0)</f>
        <v>6</v>
      </c>
      <c r="AA94" t="str">
        <f t="shared" si="8"/>
        <v> Vokoun Lukáš</v>
      </c>
      <c r="AB94" t="str">
        <f t="shared" si="9"/>
        <v>3.B</v>
      </c>
    </row>
    <row r="95" spans="2:28" ht="15" customHeight="1">
      <c r="B95" s="4">
        <v>7</v>
      </c>
      <c r="C95" s="124" t="s">
        <v>337</v>
      </c>
      <c r="D95" s="34" t="s">
        <v>28</v>
      </c>
      <c r="E95" s="52">
        <v>9.25</v>
      </c>
      <c r="F95" s="10">
        <f>IF(OR(E95&gt;$E$87,E95=0),0,TRUNC(72.791*POWER($E$87-E95,1.81)))</f>
        <v>21</v>
      </c>
      <c r="G95" s="11">
        <v>312</v>
      </c>
      <c r="H95" s="12">
        <f>IF(G95&lt;$G$87,0,TRUNC(0.14354*POWER(G95-$G$87,1.4)))</f>
        <v>80</v>
      </c>
      <c r="I95" s="53">
        <v>30.76</v>
      </c>
      <c r="J95" s="13">
        <f>IF(I95&lt;$I$87,0,TRUNC(5.33*POWER(I95-$I$87,1.1)))</f>
        <v>150</v>
      </c>
      <c r="K95" s="83">
        <v>64.35</v>
      </c>
      <c r="L95" s="14">
        <f>IF(OR(K95&gt;$K$87,K95=0),0,TRUNC(1.53775*POWER($K$87-K95,1.81)))</f>
        <v>1</v>
      </c>
      <c r="M95" s="3">
        <f>SUM(F95+H95+J95+L95)</f>
        <v>252</v>
      </c>
      <c r="N95" s="90">
        <f>RANK(M95,$M$89:$M$118,0)</f>
        <v>6</v>
      </c>
      <c r="AA95" t="str">
        <f t="shared" si="8"/>
        <v>Vokoun Lukáš</v>
      </c>
      <c r="AB95" t="str">
        <f t="shared" si="9"/>
        <v>3.B</v>
      </c>
    </row>
    <row r="96" spans="2:28" ht="15" customHeight="1">
      <c r="B96" s="2">
        <v>8</v>
      </c>
      <c r="C96" t="s">
        <v>91</v>
      </c>
      <c r="D96" s="34" t="s">
        <v>27</v>
      </c>
      <c r="E96" s="52">
        <v>9.11</v>
      </c>
      <c r="F96" s="10">
        <f>IF(OR(E96&gt;$E$87,E96=0),0,TRUNC(72.791*POWER($E$87-E96,1.81)))</f>
        <v>33</v>
      </c>
      <c r="G96" s="11">
        <v>282</v>
      </c>
      <c r="H96" s="12">
        <f>IF(G96&lt;$G$87,0,TRUNC(0.14354*POWER(G96-$G$87,1.4)))</f>
        <v>46</v>
      </c>
      <c r="I96" s="53">
        <v>31.05</v>
      </c>
      <c r="J96" s="13">
        <f>IF(I96&lt;$I$87,0,TRUNC(5.33*POWER(I96-$I$87,1.1)))</f>
        <v>152</v>
      </c>
      <c r="K96" s="83">
        <v>70.86</v>
      </c>
      <c r="L96" s="14">
        <f>IF(OR(K96&gt;$K$87,K96=0),0,TRUNC(1.53775*POWER($K$87-K96,1.81)))</f>
        <v>0</v>
      </c>
      <c r="M96" s="3">
        <f>SUM(F96+H96+J96+L96)</f>
        <v>231</v>
      </c>
      <c r="N96" s="90">
        <f>RANK(M96,$M$89:$M$118,0)</f>
        <v>8</v>
      </c>
      <c r="AA96" t="str">
        <f t="shared" si="8"/>
        <v>Vachuška Matouš</v>
      </c>
      <c r="AB96" t="str">
        <f t="shared" si="9"/>
        <v>3.A</v>
      </c>
    </row>
    <row r="97" spans="2:28" ht="15" customHeight="1">
      <c r="B97" s="4">
        <v>9</v>
      </c>
      <c r="C97" t="s">
        <v>94</v>
      </c>
      <c r="D97" s="34" t="s">
        <v>28</v>
      </c>
      <c r="E97" s="52">
        <v>9.35</v>
      </c>
      <c r="F97" s="10">
        <f>IF(OR(E97&gt;$E$87,E97=0),0,TRUNC(72.791*POWER($E$87-E97,1.81)))</f>
        <v>14</v>
      </c>
      <c r="G97" s="11">
        <v>287</v>
      </c>
      <c r="H97" s="12">
        <f>IF(G97&lt;$G$87,0,TRUNC(0.14354*POWER(G97-$G$87,1.4)))</f>
        <v>51</v>
      </c>
      <c r="I97" s="53">
        <v>22.65</v>
      </c>
      <c r="J97" s="13">
        <f>IF(I97&lt;$I$87,0,TRUNC(5.33*POWER(I97-$I$87,1.1)))</f>
        <v>87</v>
      </c>
      <c r="K97" s="83">
        <v>77.69</v>
      </c>
      <c r="L97" s="14">
        <f>IF(OR(K97&gt;$K$87,K97=0),0,TRUNC(1.53775*POWER($K$87-K97,1.81)))</f>
        <v>0</v>
      </c>
      <c r="M97" s="3">
        <f>SUM(F97+H97+J97+L97)</f>
        <v>152</v>
      </c>
      <c r="N97" s="90">
        <f>RANK(M97,$M$89:$M$118,0)</f>
        <v>9</v>
      </c>
      <c r="AA97" t="str">
        <f t="shared" si="8"/>
        <v>Kotrč Michal</v>
      </c>
      <c r="AB97" t="str">
        <f t="shared" si="9"/>
        <v>3.B</v>
      </c>
    </row>
    <row r="98" spans="2:28" ht="15" customHeight="1">
      <c r="B98" s="2">
        <v>10</v>
      </c>
      <c r="C98" t="s">
        <v>79</v>
      </c>
      <c r="D98" s="34" t="s">
        <v>27</v>
      </c>
      <c r="E98" s="52">
        <v>10.59</v>
      </c>
      <c r="F98" s="10">
        <f>IF(OR(E98&gt;$E$87,E98=0),0,TRUNC(72.791*POWER($E$87-E98,1.81)))</f>
        <v>0</v>
      </c>
      <c r="G98" s="11">
        <v>279</v>
      </c>
      <c r="H98" s="12">
        <f>IF(G98&lt;$G$87,0,TRUNC(0.14354*POWER(G98-$G$87,1.4)))</f>
        <v>43</v>
      </c>
      <c r="I98" s="53">
        <v>24.62</v>
      </c>
      <c r="J98" s="13">
        <f>IF(I98&lt;$I$87,0,TRUNC(5.33*POWER(I98-$I$87,1.1)))</f>
        <v>102</v>
      </c>
      <c r="K98" s="83">
        <v>86.42</v>
      </c>
      <c r="L98" s="14">
        <f>IF(OR(K98&gt;$K$87,K98=0),0,TRUNC(1.53775*POWER($K$87-K98,1.81)))</f>
        <v>0</v>
      </c>
      <c r="M98" s="3">
        <f>SUM(F98+H98+J98+L98)</f>
        <v>145</v>
      </c>
      <c r="N98" s="90">
        <f>RANK(M98,$M$89:$M$118,0)</f>
        <v>10</v>
      </c>
      <c r="AA98" t="str">
        <f t="shared" si="8"/>
        <v>Brázda Pavel</v>
      </c>
      <c r="AB98" t="str">
        <f t="shared" si="9"/>
        <v>3.A</v>
      </c>
    </row>
    <row r="99" spans="2:28" ht="15" customHeight="1">
      <c r="B99" s="4">
        <v>11</v>
      </c>
      <c r="C99" t="s">
        <v>95</v>
      </c>
      <c r="D99" s="34" t="s">
        <v>28</v>
      </c>
      <c r="E99" s="52">
        <v>9.28</v>
      </c>
      <c r="F99" s="10">
        <f>IF(OR(E99&gt;$E$87,E99=0),0,TRUNC(72.791*POWER($E$87-E99,1.81)))</f>
        <v>19</v>
      </c>
      <c r="G99" s="11">
        <v>292</v>
      </c>
      <c r="H99" s="12">
        <f>IF(G99&lt;$G$87,0,TRUNC(0.14354*POWER(G99-$G$87,1.4)))</f>
        <v>57</v>
      </c>
      <c r="I99" s="53">
        <v>18.65</v>
      </c>
      <c r="J99" s="13">
        <f>IF(I99&lt;$I$87,0,TRUNC(5.33*POWER(I99-$I$87,1.1)))</f>
        <v>57</v>
      </c>
      <c r="K99" s="83">
        <v>71.11</v>
      </c>
      <c r="L99" s="14">
        <f>IF(OR(K99&gt;$K$87,K99=0),0,TRUNC(1.53775*POWER($K$87-K99,1.81)))</f>
        <v>0</v>
      </c>
      <c r="M99" s="3">
        <f>SUM(F99+H99+J99+L99)</f>
        <v>133</v>
      </c>
      <c r="N99" s="90">
        <f>RANK(M99,$M$89:$M$118,0)</f>
        <v>11</v>
      </c>
      <c r="AA99" t="str">
        <f t="shared" si="8"/>
        <v>Linhart Bořivoj</v>
      </c>
      <c r="AB99" t="str">
        <f t="shared" si="9"/>
        <v>3.B</v>
      </c>
    </row>
    <row r="100" spans="2:28" ht="15" customHeight="1">
      <c r="B100" s="2">
        <v>12</v>
      </c>
      <c r="C100" t="s">
        <v>90</v>
      </c>
      <c r="D100" s="34" t="s">
        <v>27</v>
      </c>
      <c r="E100" s="52">
        <v>9.75</v>
      </c>
      <c r="F100" s="10">
        <f>IF(OR(E100&gt;$E$87,E100=0),0,TRUNC(72.791*POWER($E$87-E100,1.81)))</f>
        <v>0</v>
      </c>
      <c r="G100" s="11">
        <v>278</v>
      </c>
      <c r="H100" s="12">
        <f>IF(G100&lt;$G$87,0,TRUNC(0.14354*POWER(G100-$G$87,1.4)))</f>
        <v>42</v>
      </c>
      <c r="I100" s="53">
        <v>22.75</v>
      </c>
      <c r="J100" s="13">
        <f>IF(I100&lt;$I$87,0,TRUNC(5.33*POWER(I100-$I$87,1.1)))</f>
        <v>88</v>
      </c>
      <c r="K100" s="83">
        <v>79.32</v>
      </c>
      <c r="L100" s="14">
        <f>IF(OR(K100&gt;$K$87,K100=0),0,TRUNC(1.53775*POWER($K$87-K100,1.81)))</f>
        <v>0</v>
      </c>
      <c r="M100" s="3">
        <f>SUM(F100+H100+J100+L100)</f>
        <v>130</v>
      </c>
      <c r="N100" s="90">
        <f>RANK(M100,$M$89:$M$118,0)</f>
        <v>12</v>
      </c>
      <c r="AA100" t="str">
        <f t="shared" si="8"/>
        <v>Raffaj Vojtěch</v>
      </c>
      <c r="AB100" t="str">
        <f t="shared" si="9"/>
        <v>3.A</v>
      </c>
    </row>
    <row r="101" spans="2:28" ht="15" customHeight="1">
      <c r="B101" s="4">
        <v>13</v>
      </c>
      <c r="C101" t="s">
        <v>101</v>
      </c>
      <c r="D101" s="34" t="s">
        <v>28</v>
      </c>
      <c r="E101" s="52">
        <v>9.51</v>
      </c>
      <c r="F101" s="10">
        <f>IF(OR(E101&gt;$E$87,E101=0),0,TRUNC(72.791*POWER($E$87-E101,1.81)))</f>
        <v>5</v>
      </c>
      <c r="G101" s="11">
        <v>253</v>
      </c>
      <c r="H101" s="12">
        <f>IF(G101&lt;$G$87,0,TRUNC(0.14354*POWER(G101-$G$87,1.4)))</f>
        <v>19</v>
      </c>
      <c r="I101" s="53">
        <v>25.06</v>
      </c>
      <c r="J101" s="13">
        <f>IF(I101&lt;$I$87,0,TRUNC(5.33*POWER(I101-$I$87,1.1)))</f>
        <v>106</v>
      </c>
      <c r="K101" s="83">
        <v>76.08</v>
      </c>
      <c r="L101" s="14">
        <f>IF(OR(K101&gt;$K$87,K101=0),0,TRUNC(1.53775*POWER($K$87-K101,1.81)))</f>
        <v>0</v>
      </c>
      <c r="M101" s="3">
        <f>SUM(F101+H101+J101+L101)</f>
        <v>130</v>
      </c>
      <c r="N101" s="90">
        <f>RANK(M101,$M$89:$M$118,0)</f>
        <v>12</v>
      </c>
      <c r="AA101" t="str">
        <f t="shared" si="8"/>
        <v>Vaněček Filip</v>
      </c>
      <c r="AB101" t="str">
        <f t="shared" si="9"/>
        <v>3.B</v>
      </c>
    </row>
    <row r="102" spans="2:28" ht="15" customHeight="1">
      <c r="B102" s="2">
        <v>14</v>
      </c>
      <c r="C102" t="s">
        <v>85</v>
      </c>
      <c r="D102" s="34" t="s">
        <v>27</v>
      </c>
      <c r="E102" s="52">
        <v>10.16</v>
      </c>
      <c r="F102" s="10">
        <f>IF(OR(E102&gt;$E$87,E102=0),0,TRUNC(72.791*POWER($E$87-E102,1.81)))</f>
        <v>0</v>
      </c>
      <c r="G102" s="11">
        <v>290</v>
      </c>
      <c r="H102" s="12">
        <f>IF(G102&lt;$G$87,0,TRUNC(0.14354*POWER(G102-$G$87,1.4)))</f>
        <v>54</v>
      </c>
      <c r="I102" s="53">
        <v>20.83</v>
      </c>
      <c r="J102" s="13">
        <f>IF(I102&lt;$I$87,0,TRUNC(5.33*POWER(I102-$I$87,1.1)))</f>
        <v>73</v>
      </c>
      <c r="K102" s="83">
        <v>72.73</v>
      </c>
      <c r="L102" s="14">
        <f>IF(OR(K102&gt;$K$87,K102=0),0,TRUNC(1.53775*POWER($K$87-K102,1.81)))</f>
        <v>0</v>
      </c>
      <c r="M102" s="3">
        <f>SUM(F102+H102+J102+L102)</f>
        <v>127</v>
      </c>
      <c r="N102" s="90">
        <f>RANK(M102,$M$89:$M$118,0)</f>
        <v>14</v>
      </c>
      <c r="AA102" t="str">
        <f t="shared" si="8"/>
        <v>Keyzlar Adam</v>
      </c>
      <c r="AB102" t="str">
        <f t="shared" si="9"/>
        <v>3.A</v>
      </c>
    </row>
    <row r="103" spans="2:28" ht="15" customHeight="1">
      <c r="B103" s="4">
        <v>15</v>
      </c>
      <c r="C103" t="s">
        <v>93</v>
      </c>
      <c r="D103" s="62" t="s">
        <v>28</v>
      </c>
      <c r="E103" s="63">
        <v>9.29</v>
      </c>
      <c r="F103" s="64">
        <f>IF(OR(E103&gt;$E$87,E103=0),0,TRUNC(72.791*POWER($E$87-E103,1.81)))</f>
        <v>18</v>
      </c>
      <c r="G103" s="65">
        <v>301</v>
      </c>
      <c r="H103" s="66">
        <f>IF(G103&lt;$G$87,0,TRUNC(0.14354*POWER(G103-$G$87,1.4)))</f>
        <v>67</v>
      </c>
      <c r="I103" s="67">
        <v>16.16</v>
      </c>
      <c r="J103" s="68">
        <f>IF(I103&lt;$I$87,0,TRUNC(5.33*POWER(I103-$I$87,1.1)))</f>
        <v>40</v>
      </c>
      <c r="K103" s="84">
        <v>75.81</v>
      </c>
      <c r="L103" s="69">
        <f>IF(OR(K103&gt;$K$87,K103=0),0,TRUNC(1.53775*POWER($K$87-K103,1.81)))</f>
        <v>0</v>
      </c>
      <c r="M103" s="3">
        <f>SUM(F103+H103+J103+L103)</f>
        <v>125</v>
      </c>
      <c r="N103" s="90">
        <f>RANK(M103,$M$89:$M$118,0)</f>
        <v>15</v>
      </c>
      <c r="AA103" t="str">
        <f t="shared" si="8"/>
        <v>Frnoch Marek</v>
      </c>
      <c r="AB103" t="str">
        <f t="shared" si="9"/>
        <v>3.B</v>
      </c>
    </row>
    <row r="104" spans="2:28" ht="15" customHeight="1">
      <c r="B104" s="2">
        <v>16</v>
      </c>
      <c r="C104" t="s">
        <v>100</v>
      </c>
      <c r="D104" s="62" t="s">
        <v>28</v>
      </c>
      <c r="E104" s="63">
        <v>10.81</v>
      </c>
      <c r="F104" s="64">
        <f>IF(OR(E104&gt;$E$87,E104=0),0,TRUNC(72.791*POWER($E$87-E104,1.81)))</f>
        <v>0</v>
      </c>
      <c r="G104" s="65">
        <v>275</v>
      </c>
      <c r="H104" s="66">
        <f>IF(G104&lt;$G$87,0,TRUNC(0.14354*POWER(G104-$G$87,1.4)))</f>
        <v>39</v>
      </c>
      <c r="I104" s="67">
        <v>22.46</v>
      </c>
      <c r="J104" s="68">
        <f>IF(I104&lt;$I$87,0,TRUNC(5.33*POWER(I104-$I$87,1.1)))</f>
        <v>86</v>
      </c>
      <c r="K104" s="84">
        <v>78.1</v>
      </c>
      <c r="L104" s="69">
        <f>IF(OR(K104&gt;$K$87,K104=0),0,TRUNC(1.53775*POWER($K$87-K104,1.81)))</f>
        <v>0</v>
      </c>
      <c r="M104" s="3">
        <f>SUM(F104+H104+J104+L104)</f>
        <v>125</v>
      </c>
      <c r="N104" s="90">
        <f>RANK(M104,$M$89:$M$118,0)</f>
        <v>15</v>
      </c>
      <c r="AA104" t="str">
        <f t="shared" si="8"/>
        <v>Toman Ondřej</v>
      </c>
      <c r="AB104" t="str">
        <f t="shared" si="9"/>
        <v>3.B</v>
      </c>
    </row>
    <row r="105" spans="2:28" ht="15" customHeight="1">
      <c r="B105" s="4">
        <v>17</v>
      </c>
      <c r="C105" t="s">
        <v>80</v>
      </c>
      <c r="D105" s="62" t="s">
        <v>27</v>
      </c>
      <c r="E105" s="52">
        <v>9.23</v>
      </c>
      <c r="F105" s="10">
        <f>IF(OR(E105&gt;$E$87,E105=0),0,TRUNC(72.791*POWER($E$87-E105,1.81)))</f>
        <v>23</v>
      </c>
      <c r="G105" s="11">
        <v>280</v>
      </c>
      <c r="H105" s="12">
        <f>IF(G105&lt;$G$87,0,TRUNC(0.14354*POWER(G105-$G$87,1.4)))</f>
        <v>44</v>
      </c>
      <c r="I105" s="53">
        <v>17.1</v>
      </c>
      <c r="J105" s="13">
        <f>IF(I105&lt;$I$87,0,TRUNC(5.33*POWER(I105-$I$87,1.1)))</f>
        <v>46</v>
      </c>
      <c r="K105" s="83">
        <v>63.53</v>
      </c>
      <c r="L105" s="14">
        <f>IF(OR(K105&gt;$K$87,K105=0),0,TRUNC(1.53775*POWER($K$87-K105,1.81)))</f>
        <v>5</v>
      </c>
      <c r="M105" s="3">
        <f>SUM(F105+H105+J105+L105)</f>
        <v>118</v>
      </c>
      <c r="N105" s="90">
        <f>RANK(M105,$M$89:$M$118,0)</f>
        <v>17</v>
      </c>
      <c r="AA105" t="str">
        <f t="shared" si="8"/>
        <v>Eybl Petr</v>
      </c>
      <c r="AB105" t="str">
        <f t="shared" si="9"/>
        <v>3.A</v>
      </c>
    </row>
    <row r="106" spans="2:28" ht="15" customHeight="1">
      <c r="B106" s="2">
        <v>18</v>
      </c>
      <c r="C106" t="s">
        <v>83</v>
      </c>
      <c r="D106" s="62" t="s">
        <v>27</v>
      </c>
      <c r="E106" s="52">
        <v>10.44</v>
      </c>
      <c r="F106" s="10">
        <f>IF(OR(E106&gt;$E$87,E106=0),0,TRUNC(72.791*POWER($E$87-E106,1.81)))</f>
        <v>0</v>
      </c>
      <c r="G106" s="11">
        <v>238</v>
      </c>
      <c r="H106" s="12">
        <f>IF(G106&lt;$G$87,0,TRUNC(0.14354*POWER(G106-$G$87,1.4)))</f>
        <v>8</v>
      </c>
      <c r="I106" s="53">
        <v>24.1</v>
      </c>
      <c r="J106" s="13">
        <f>IF(I106&lt;$I$87,0,TRUNC(5.33*POWER(I106-$I$87,1.1)))</f>
        <v>98</v>
      </c>
      <c r="K106" s="83">
        <v>84.02</v>
      </c>
      <c r="L106" s="14">
        <f>IF(OR(K106&gt;$K$87,K106=0),0,TRUNC(1.53775*POWER($K$87-K106,1.81)))</f>
        <v>0</v>
      </c>
      <c r="M106" s="3">
        <f>SUM(F106+H106+J106+L106)</f>
        <v>106</v>
      </c>
      <c r="N106" s="90">
        <f>RANK(M106,$M$89:$M$118,0)</f>
        <v>18</v>
      </c>
      <c r="AA106" t="str">
        <f t="shared" si="8"/>
        <v>Hradský Petr</v>
      </c>
      <c r="AB106" t="str">
        <f t="shared" si="9"/>
        <v>3.A</v>
      </c>
    </row>
    <row r="107" spans="2:28" ht="15" customHeight="1">
      <c r="B107" s="4">
        <v>19</v>
      </c>
      <c r="C107" t="s">
        <v>88</v>
      </c>
      <c r="D107" s="62" t="s">
        <v>27</v>
      </c>
      <c r="E107" s="52">
        <v>10.03</v>
      </c>
      <c r="F107" s="10">
        <f>IF(OR(E107&gt;$E$87,E107=0),0,TRUNC(72.791*POWER($E$87-E107,1.81)))</f>
        <v>0</v>
      </c>
      <c r="G107" s="11">
        <v>245</v>
      </c>
      <c r="H107" s="12">
        <f>IF(G107&lt;$G$87,0,TRUNC(0.14354*POWER(G107-$G$87,1.4)))</f>
        <v>13</v>
      </c>
      <c r="I107" s="53">
        <v>16.22</v>
      </c>
      <c r="J107" s="13">
        <f>IF(I107&lt;$I$87,0,TRUNC(5.33*POWER(I107-$I$87,1.1)))</f>
        <v>40</v>
      </c>
      <c r="K107" s="83">
        <v>82.58</v>
      </c>
      <c r="L107" s="14">
        <f>IF(OR(K107&gt;$K$87,K107=0),0,TRUNC(1.53775*POWER($K$87-K107,1.81)))</f>
        <v>0</v>
      </c>
      <c r="M107" s="3">
        <f>SUM(F107+H107+J107+L107)</f>
        <v>53</v>
      </c>
      <c r="N107" s="90">
        <f>RANK(M107,$M$89:$M$118,0)</f>
        <v>19</v>
      </c>
      <c r="AA107" t="str">
        <f t="shared" si="8"/>
        <v>Novák Marek</v>
      </c>
      <c r="AB107" t="str">
        <f t="shared" si="9"/>
        <v>3.A</v>
      </c>
    </row>
    <row r="108" spans="2:28" ht="15" customHeight="1">
      <c r="B108" s="2">
        <v>20</v>
      </c>
      <c r="C108" t="s">
        <v>86</v>
      </c>
      <c r="D108" s="62" t="s">
        <v>27</v>
      </c>
      <c r="E108" s="52">
        <v>11.65</v>
      </c>
      <c r="F108" s="10">
        <f>IF(OR(E108&gt;$E$87,E108=0),0,TRUNC(72.791*POWER($E$87-E108,1.81)))</f>
        <v>0</v>
      </c>
      <c r="G108" s="11">
        <v>209</v>
      </c>
      <c r="H108" s="12">
        <f>IF(G108&lt;$G$87,0,TRUNC(0.14354*POWER(G108-$G$87,1.4)))</f>
        <v>0</v>
      </c>
      <c r="I108" s="53">
        <v>17.42</v>
      </c>
      <c r="J108" s="13">
        <f>IF(I108&lt;$I$87,0,TRUNC(5.33*POWER(I108-$I$87,1.1)))</f>
        <v>49</v>
      </c>
      <c r="K108" s="83">
        <v>86.58</v>
      </c>
      <c r="L108" s="14">
        <f>IF(OR(K108&gt;$K$87,K108=0),0,TRUNC(1.53775*POWER($K$87-K108,1.81)))</f>
        <v>0</v>
      </c>
      <c r="M108" s="3">
        <f>SUM(F108+H108+J108+L108)</f>
        <v>49</v>
      </c>
      <c r="N108" s="90">
        <f>RANK(M108,$M$89:$M$118,0)</f>
        <v>20</v>
      </c>
      <c r="AA108" t="str">
        <f t="shared" si="8"/>
        <v>Kučera Michal</v>
      </c>
      <c r="AB108" t="str">
        <f t="shared" si="9"/>
        <v>3.A</v>
      </c>
    </row>
    <row r="109" spans="2:28" ht="15" customHeight="1">
      <c r="B109" s="4">
        <v>21</v>
      </c>
      <c r="C109" t="s">
        <v>98</v>
      </c>
      <c r="D109" s="62" t="s">
        <v>28</v>
      </c>
      <c r="E109" s="52">
        <v>10.03</v>
      </c>
      <c r="F109" s="10">
        <f>IF(OR(E109&gt;$E$87,E109=0),0,TRUNC(72.791*POWER($E$87-E109,1.81)))</f>
        <v>0</v>
      </c>
      <c r="G109" s="11">
        <v>242</v>
      </c>
      <c r="H109" s="12">
        <f>IF(G109&lt;$G$87,0,TRUNC(0.14354*POWER(G109-$G$87,1.4)))</f>
        <v>10</v>
      </c>
      <c r="I109" s="53">
        <v>11.94</v>
      </c>
      <c r="J109" s="13">
        <f>IF(I109&lt;$I$87,0,TRUNC(5.33*POWER(I109-$I$87,1.1)))</f>
        <v>11</v>
      </c>
      <c r="K109" s="83">
        <v>83.01</v>
      </c>
      <c r="L109" s="14">
        <f>IF(OR(K109&gt;$K$87,K109=0),0,TRUNC(1.53775*POWER($K$87-K109,1.81)))</f>
        <v>0</v>
      </c>
      <c r="M109" s="3">
        <f>SUM(F109+H109+J109+L109)</f>
        <v>21</v>
      </c>
      <c r="N109" s="90">
        <f>RANK(M109,$M$89:$M$118,0)</f>
        <v>21</v>
      </c>
      <c r="AA109" t="str">
        <f t="shared" si="8"/>
        <v>Sládek Martin</v>
      </c>
      <c r="AB109" t="str">
        <f t="shared" si="9"/>
        <v>3.B</v>
      </c>
    </row>
    <row r="110" spans="2:28" ht="15" customHeight="1">
      <c r="B110" s="2">
        <v>22</v>
      </c>
      <c r="C110" t="s">
        <v>92</v>
      </c>
      <c r="D110" s="62" t="s">
        <v>28</v>
      </c>
      <c r="E110" s="52"/>
      <c r="F110" s="10">
        <f>IF(OR(E110&gt;$E$87,E110=0),0,TRUNC(72.791*POWER($E$87-E110,1.81)))</f>
        <v>0</v>
      </c>
      <c r="G110" s="11"/>
      <c r="H110" s="12">
        <f>IF(G110&lt;$G$87,0,TRUNC(0.14354*POWER(G110-$G$87,1.4)))</f>
        <v>0</v>
      </c>
      <c r="I110" s="53"/>
      <c r="J110" s="13">
        <f>IF(I110&lt;$I$87,0,TRUNC(5.33*POWER(I110-$I$87,1.1)))</f>
        <v>0</v>
      </c>
      <c r="K110" s="83"/>
      <c r="L110" s="14">
        <f>IF(OR(K110&gt;$K$87,K110=0),0,TRUNC(1.53775*POWER($K$87-K110,1.81)))</f>
        <v>0</v>
      </c>
      <c r="M110" s="3">
        <f>SUM(F110+H110+J110+L110)</f>
        <v>0</v>
      </c>
      <c r="N110" s="90">
        <f>RANK(M110,$M$89:$M$118,0)</f>
        <v>22</v>
      </c>
      <c r="AA110" t="str">
        <f t="shared" si="8"/>
        <v>Böhm Tomáš</v>
      </c>
      <c r="AB110" t="str">
        <f t="shared" si="9"/>
        <v>3.B</v>
      </c>
    </row>
    <row r="111" spans="2:28" ht="15" customHeight="1">
      <c r="B111" s="4">
        <v>23</v>
      </c>
      <c r="C111" t="s">
        <v>82</v>
      </c>
      <c r="D111" s="62" t="s">
        <v>27</v>
      </c>
      <c r="E111" s="52"/>
      <c r="F111" s="10">
        <f>IF(OR(E111&gt;$E$87,E111=0),0,TRUNC(72.791*POWER($E$87-E111,1.81)))</f>
        <v>0</v>
      </c>
      <c r="G111" s="11"/>
      <c r="H111" s="12">
        <f>IF(G111&lt;$G$87,0,TRUNC(0.14354*POWER(G111-$G$87,1.4)))</f>
        <v>0</v>
      </c>
      <c r="I111" s="53"/>
      <c r="J111" s="13">
        <f>IF(I111&lt;$I$87,0,TRUNC(5.33*POWER(I111-$I$87,1.1)))</f>
        <v>0</v>
      </c>
      <c r="K111" s="83"/>
      <c r="L111" s="14">
        <f>IF(OR(K111&gt;$K$87,K111=0),0,TRUNC(1.53775*POWER($K$87-K111,1.81)))</f>
        <v>0</v>
      </c>
      <c r="M111" s="3">
        <f>SUM(F111+H111+J111+L111)</f>
        <v>0</v>
      </c>
      <c r="N111" s="90">
        <f>RANK(M111,$M$89:$M$118,0)</f>
        <v>22</v>
      </c>
      <c r="AA111" t="str">
        <f t="shared" si="8"/>
        <v>Heřmánek Petr</v>
      </c>
      <c r="AB111" t="str">
        <f t="shared" si="9"/>
        <v>3.A</v>
      </c>
    </row>
    <row r="112" spans="2:28" ht="15" customHeight="1">
      <c r="B112" s="2">
        <v>24</v>
      </c>
      <c r="C112" t="s">
        <v>97</v>
      </c>
      <c r="D112" s="62" t="s">
        <v>28</v>
      </c>
      <c r="E112" s="52"/>
      <c r="F112" s="10">
        <f>IF(OR(E112&gt;$E$87,E112=0),0,TRUNC(72.791*POWER($E$87-E112,1.81)))</f>
        <v>0</v>
      </c>
      <c r="G112" s="11"/>
      <c r="H112" s="12">
        <f>IF(G112&lt;$G$87,0,TRUNC(0.14354*POWER(G112-$G$87,1.4)))</f>
        <v>0</v>
      </c>
      <c r="I112" s="53"/>
      <c r="J112" s="13">
        <f>IF(I112&lt;$I$87,0,TRUNC(5.33*POWER(I112-$I$87,1.1)))</f>
        <v>0</v>
      </c>
      <c r="K112" s="83"/>
      <c r="L112" s="14">
        <f>IF(OR(K112&gt;$K$87,K112=0),0,TRUNC(1.53775*POWER($K$87-K112,1.81)))</f>
        <v>0</v>
      </c>
      <c r="M112" s="3">
        <f>SUM(F112+H112+J112+L112)</f>
        <v>0</v>
      </c>
      <c r="N112" s="90">
        <f>RANK(M112,$M$89:$M$118,0)</f>
        <v>22</v>
      </c>
      <c r="AA112" t="str">
        <f t="shared" si="8"/>
        <v>Pikolon Patrik</v>
      </c>
      <c r="AB112" t="str">
        <f t="shared" si="9"/>
        <v>3.B</v>
      </c>
    </row>
    <row r="113" spans="2:28" ht="15" customHeight="1">
      <c r="B113" s="4">
        <v>25</v>
      </c>
      <c r="C113" t="s">
        <v>89</v>
      </c>
      <c r="D113" s="62" t="s">
        <v>27</v>
      </c>
      <c r="E113" s="52"/>
      <c r="F113" s="10">
        <f>IF(OR(E113&gt;$E$87,E113=0),0,TRUNC(72.791*POWER($E$87-E113,1.81)))</f>
        <v>0</v>
      </c>
      <c r="G113" s="11"/>
      <c r="H113" s="12">
        <f>IF(G113&lt;$G$87,0,TRUNC(0.14354*POWER(G113-$G$87,1.4)))</f>
        <v>0</v>
      </c>
      <c r="I113" s="53"/>
      <c r="J113" s="13">
        <f>IF(I113&lt;$I$87,0,TRUNC(5.33*POWER(I113-$I$87,1.1)))</f>
        <v>0</v>
      </c>
      <c r="K113" s="83"/>
      <c r="L113" s="14">
        <f>IF(OR(K113&gt;$K$87,K113=0),0,TRUNC(1.53775*POWER($K$87-K113,1.81)))</f>
        <v>0</v>
      </c>
      <c r="M113" s="3">
        <f>SUM(F113+H113+J113+L113)</f>
        <v>0</v>
      </c>
      <c r="N113" s="90">
        <f>RANK(M113,$M$89:$M$118,0)</f>
        <v>22</v>
      </c>
      <c r="AA113" t="str">
        <f t="shared" si="8"/>
        <v>Poslední Richard</v>
      </c>
      <c r="AB113" t="str">
        <f t="shared" si="9"/>
        <v>3.A</v>
      </c>
    </row>
    <row r="114" spans="2:28" ht="15" customHeight="1">
      <c r="B114" s="2">
        <v>26</v>
      </c>
      <c r="C114" s="123" t="s">
        <v>99</v>
      </c>
      <c r="D114" s="34" t="s">
        <v>28</v>
      </c>
      <c r="E114" s="52"/>
      <c r="F114" s="10">
        <f>IF(OR(E114&gt;$E$87,E114=0),0,TRUNC(72.791*POWER($E$87-E114,1.81)))</f>
        <v>0</v>
      </c>
      <c r="G114" s="11"/>
      <c r="H114" s="12">
        <f>IF(G114&lt;$G$87,0,TRUNC(0.14354*POWER(G114-$G$87,1.4)))</f>
        <v>0</v>
      </c>
      <c r="I114" s="53"/>
      <c r="J114" s="13">
        <f>IF(I114&lt;$I$87,0,TRUNC(5.33*POWER(I114-$I$87,1.1)))</f>
        <v>0</v>
      </c>
      <c r="K114" s="83"/>
      <c r="L114" s="14">
        <f>IF(OR(K114&gt;$K$87,K114=0),0,TRUNC(1.53775*POWER($K$87-K114,1.81)))</f>
        <v>0</v>
      </c>
      <c r="M114" s="3">
        <f>SUM(F114+H114+J114+L114)</f>
        <v>0</v>
      </c>
      <c r="N114" s="90">
        <f>RANK(M114,$M$89:$M$118,0)</f>
        <v>22</v>
      </c>
      <c r="AA114" t="str">
        <f t="shared" si="8"/>
        <v>Smrčka jakub</v>
      </c>
      <c r="AB114" t="str">
        <f t="shared" si="9"/>
        <v>3.B</v>
      </c>
    </row>
    <row r="115" spans="2:28" ht="15" customHeight="1">
      <c r="B115" s="4">
        <v>27</v>
      </c>
      <c r="C115" s="76"/>
      <c r="D115" s="34"/>
      <c r="E115" s="52"/>
      <c r="F115" s="10">
        <f>IF(OR(E115&gt;$E$87,E115=0),0,TRUNC(72.791*POWER($E$87-E115,1.81)))</f>
        <v>0</v>
      </c>
      <c r="G115" s="11"/>
      <c r="H115" s="12">
        <f>IF(G115&lt;$G$87,0,TRUNC(0.14354*POWER(G115-$G$87,1.4)))</f>
        <v>0</v>
      </c>
      <c r="I115" s="53"/>
      <c r="J115" s="13">
        <f>IF(I115&lt;$I$87,0,TRUNC(5.33*POWER(I115-$I$87,1.1)))</f>
        <v>0</v>
      </c>
      <c r="K115" s="83"/>
      <c r="L115" s="14">
        <f>IF(OR(K115&gt;$K$87,K115=0),0,TRUNC(1.53775*POWER($K$87-K115,1.81)))</f>
        <v>0</v>
      </c>
      <c r="M115" s="3">
        <f>SUM(F115+H115+J115+L115)</f>
        <v>0</v>
      </c>
      <c r="N115" s="90">
        <f>RANK(M115,$M$89:$M$118,0)</f>
        <v>22</v>
      </c>
      <c r="AA115">
        <f t="shared" si="8"/>
        <v>0</v>
      </c>
      <c r="AB115">
        <f t="shared" si="9"/>
        <v>0</v>
      </c>
    </row>
    <row r="116" spans="2:28" ht="15" customHeight="1">
      <c r="B116" s="2">
        <v>28</v>
      </c>
      <c r="C116" s="75"/>
      <c r="D116" s="34"/>
      <c r="E116" s="52"/>
      <c r="F116" s="10">
        <f>IF(OR(E116&gt;$E$87,E116=0),0,TRUNC(72.791*POWER($E$87-E116,1.81)))</f>
        <v>0</v>
      </c>
      <c r="G116" s="11"/>
      <c r="H116" s="12">
        <f>IF(G116&lt;$G$87,0,TRUNC(0.14354*POWER(G116-$G$87,1.4)))</f>
        <v>0</v>
      </c>
      <c r="I116" s="53"/>
      <c r="J116" s="13">
        <f>IF(I116&lt;$I$87,0,TRUNC(5.33*POWER(I116-$I$87,1.1)))</f>
        <v>0</v>
      </c>
      <c r="K116" s="83"/>
      <c r="L116" s="14">
        <f>IF(OR(K116&gt;$K$87,K116=0),0,TRUNC(1.53775*POWER($K$87-K116,1.81)))</f>
        <v>0</v>
      </c>
      <c r="M116" s="3">
        <f>SUM(F116+H116+J116+L116)</f>
        <v>0</v>
      </c>
      <c r="N116" s="90">
        <f>RANK(M116,$M$89:$M$118,0)</f>
        <v>22</v>
      </c>
      <c r="AA116">
        <f t="shared" si="8"/>
        <v>0</v>
      </c>
      <c r="AB116">
        <f t="shared" si="9"/>
        <v>0</v>
      </c>
    </row>
    <row r="117" spans="2:28" ht="15" customHeight="1">
      <c r="B117" s="4">
        <v>29</v>
      </c>
      <c r="C117" s="20"/>
      <c r="D117" s="34"/>
      <c r="E117" s="52"/>
      <c r="F117" s="10">
        <f>IF(OR(E117&gt;$E$87,E117=0),0,TRUNC(72.791*POWER($E$87-E117,1.81)))</f>
        <v>0</v>
      </c>
      <c r="G117" s="11"/>
      <c r="H117" s="12">
        <f>IF(G117&lt;$G$87,0,TRUNC(0.14354*POWER(G117-$G$87,1.4)))</f>
        <v>0</v>
      </c>
      <c r="I117" s="53"/>
      <c r="J117" s="13">
        <f>IF(I117&lt;$I$87,0,TRUNC(5.33*POWER(I117-$I$87,1.1)))</f>
        <v>0</v>
      </c>
      <c r="K117" s="83"/>
      <c r="L117" s="14">
        <f>IF(OR(K117&gt;$K$87,K117=0),0,TRUNC(1.53775*POWER($K$87-K117,1.81)))</f>
        <v>0</v>
      </c>
      <c r="M117" s="3">
        <f>SUM(F117+H117+J117+L117)</f>
        <v>0</v>
      </c>
      <c r="N117" s="90">
        <f>RANK(M117,$M$89:$M$118,0)</f>
        <v>22</v>
      </c>
      <c r="AA117">
        <f t="shared" si="8"/>
        <v>0</v>
      </c>
      <c r="AB117">
        <f t="shared" si="9"/>
        <v>0</v>
      </c>
    </row>
    <row r="118" spans="2:28" ht="15" customHeight="1">
      <c r="B118" s="2">
        <v>30</v>
      </c>
      <c r="C118" s="20"/>
      <c r="D118" s="34"/>
      <c r="E118" s="52"/>
      <c r="F118" s="10">
        <f>IF(OR(E118&gt;$E$87,E118=0),0,TRUNC(72.791*POWER($E$87-E118,1.81)))</f>
        <v>0</v>
      </c>
      <c r="G118" s="11"/>
      <c r="H118" s="12">
        <f>IF(G118&lt;$G$87,0,TRUNC(0.14354*POWER(G118-$G$87,1.4)))</f>
        <v>0</v>
      </c>
      <c r="I118" s="53"/>
      <c r="J118" s="13">
        <f>IF(I118&lt;$I$87,0,TRUNC(5.33*POWER(I118-$I$87,1.1)))</f>
        <v>0</v>
      </c>
      <c r="K118" s="83"/>
      <c r="L118" s="14">
        <f>IF(OR(K118&gt;$K$87,K118=0),0,TRUNC(1.53775*POWER($K$87-K118,1.81)))</f>
        <v>0</v>
      </c>
      <c r="M118" s="3">
        <f>SUM(F118+H118+J118+L118)</f>
        <v>0</v>
      </c>
      <c r="N118" s="90">
        <f>RANK(M118,$M$89:$M$118,0)</f>
        <v>22</v>
      </c>
      <c r="AA118">
        <f t="shared" si="8"/>
        <v>0</v>
      </c>
      <c r="AB118">
        <f t="shared" si="9"/>
        <v>0</v>
      </c>
    </row>
    <row r="119" spans="14:28" ht="15" customHeight="1">
      <c r="N119" s="91"/>
      <c r="AA119">
        <f t="shared" si="8"/>
        <v>0</v>
      </c>
      <c r="AB119">
        <f t="shared" si="9"/>
        <v>0</v>
      </c>
    </row>
    <row r="120" spans="14:28" ht="15" customHeight="1">
      <c r="N120" s="91"/>
      <c r="AA120">
        <f t="shared" si="8"/>
        <v>0</v>
      </c>
      <c r="AB120">
        <f t="shared" si="9"/>
        <v>0</v>
      </c>
    </row>
    <row r="121" spans="14:28" ht="15" customHeight="1">
      <c r="N121" s="91"/>
      <c r="AA121">
        <f t="shared" si="8"/>
        <v>0</v>
      </c>
      <c r="AB121">
        <f t="shared" si="9"/>
        <v>0</v>
      </c>
    </row>
    <row r="122" spans="2:28" ht="18">
      <c r="B122" s="26" t="s">
        <v>21</v>
      </c>
      <c r="C122" s="26"/>
      <c r="D122" s="35"/>
      <c r="F122" s="126" t="str">
        <f>F84</f>
        <v>10. května 2011</v>
      </c>
      <c r="G122" s="127"/>
      <c r="H122" s="127"/>
      <c r="I122" s="127"/>
      <c r="N122" s="91"/>
      <c r="AA122">
        <f t="shared" si="8"/>
        <v>0</v>
      </c>
      <c r="AB122">
        <f t="shared" si="9"/>
        <v>0</v>
      </c>
    </row>
    <row r="123" spans="14:28" ht="15" customHeight="1">
      <c r="N123" s="91"/>
      <c r="AA123">
        <f t="shared" si="8"/>
        <v>0</v>
      </c>
      <c r="AB123">
        <f t="shared" si="9"/>
        <v>0</v>
      </c>
    </row>
    <row r="124" spans="3:28" ht="15" customHeight="1" thickBot="1">
      <c r="C124" s="8" t="s">
        <v>12</v>
      </c>
      <c r="N124" s="91"/>
      <c r="AA124" t="str">
        <f t="shared" si="8"/>
        <v>4.ročník     Hoši</v>
      </c>
      <c r="AB124">
        <f t="shared" si="9"/>
        <v>0</v>
      </c>
    </row>
    <row r="125" spans="2:28" ht="15" customHeight="1" thickBot="1">
      <c r="B125" s="6"/>
      <c r="C125" s="6" t="s">
        <v>7</v>
      </c>
      <c r="D125" s="28"/>
      <c r="E125" s="105">
        <v>9.76</v>
      </c>
      <c r="F125" s="6"/>
      <c r="G125" s="106">
        <v>220</v>
      </c>
      <c r="H125" s="6"/>
      <c r="I125" s="107">
        <v>9.9</v>
      </c>
      <c r="J125" s="6"/>
      <c r="K125" s="108">
        <v>65.5</v>
      </c>
      <c r="L125" s="6"/>
      <c r="M125" s="6"/>
      <c r="N125" s="92"/>
      <c r="AA125" t="str">
        <f t="shared" si="8"/>
        <v>Nulové hodnoty</v>
      </c>
      <c r="AB125">
        <f t="shared" si="9"/>
        <v>0</v>
      </c>
    </row>
    <row r="126" spans="2:28" s="33" customFormat="1" ht="15" customHeight="1" thickBot="1">
      <c r="B126" s="28"/>
      <c r="C126" s="28" t="s">
        <v>0</v>
      </c>
      <c r="D126" s="28" t="s">
        <v>23</v>
      </c>
      <c r="E126" s="86" t="s">
        <v>6</v>
      </c>
      <c r="F126" s="29" t="s">
        <v>1</v>
      </c>
      <c r="G126" s="30" t="s">
        <v>2</v>
      </c>
      <c r="H126" s="30" t="s">
        <v>1</v>
      </c>
      <c r="I126" s="31" t="s">
        <v>3</v>
      </c>
      <c r="J126" s="31" t="s">
        <v>1</v>
      </c>
      <c r="K126" s="82" t="s">
        <v>4</v>
      </c>
      <c r="L126" s="32" t="s">
        <v>1</v>
      </c>
      <c r="M126" s="28" t="s">
        <v>5</v>
      </c>
      <c r="N126" s="89" t="s">
        <v>8</v>
      </c>
      <c r="AA126" t="str">
        <f t="shared" si="8"/>
        <v>Příjmení a jméno</v>
      </c>
      <c r="AB126" t="str">
        <f t="shared" si="9"/>
        <v>Třída</v>
      </c>
    </row>
    <row r="127" spans="2:28" ht="15" customHeight="1">
      <c r="B127" s="4">
        <v>1</v>
      </c>
      <c r="C127" t="s">
        <v>106</v>
      </c>
      <c r="D127" s="34" t="s">
        <v>29</v>
      </c>
      <c r="E127" s="52">
        <v>8.26</v>
      </c>
      <c r="F127" s="10">
        <f aca="true" t="shared" si="10" ref="F127:F156">IF(OR(E127&gt;$E$125,E127=0),0,TRUNC(72.791*POWER($E$125-E127,1.81)))</f>
        <v>151</v>
      </c>
      <c r="G127" s="11">
        <v>380</v>
      </c>
      <c r="H127" s="12">
        <f aca="true" t="shared" si="11" ref="H127:H156">IF(G127&lt;$G$125,0,TRUNC(0.14354*POWER(G127-$G$125,1.4)))</f>
        <v>174</v>
      </c>
      <c r="I127" s="53">
        <v>44.75</v>
      </c>
      <c r="J127" s="13">
        <f aca="true" t="shared" si="12" ref="J127:J156">IF(I127&lt;$I$125,0,TRUNC(5.33*POWER(I127-$I$125,1.1)))</f>
        <v>264</v>
      </c>
      <c r="K127" s="83">
        <v>54.84</v>
      </c>
      <c r="L127" s="14">
        <f aca="true" t="shared" si="13" ref="L127:L156">IF(OR(K127&gt;$K$125,K127=0),0,TRUNC(1.53775*POWER($K$125-K127,1.81)))</f>
        <v>111</v>
      </c>
      <c r="M127" s="9">
        <f aca="true" t="shared" si="14" ref="M127:M156">SUM(F127+H127+J127+L127)</f>
        <v>700</v>
      </c>
      <c r="N127" s="90">
        <f aca="true" t="shared" si="15" ref="N127:N156">RANK(M127,$M$127:$M$156,0)</f>
        <v>1</v>
      </c>
      <c r="AA127" t="str">
        <f t="shared" si="8"/>
        <v>Landsinger Ondřej</v>
      </c>
      <c r="AB127" t="str">
        <f t="shared" si="9"/>
        <v>4.A</v>
      </c>
    </row>
    <row r="128" spans="2:28" ht="15" customHeight="1">
      <c r="B128" s="2">
        <v>2</v>
      </c>
      <c r="C128" t="s">
        <v>110</v>
      </c>
      <c r="D128" s="34" t="s">
        <v>29</v>
      </c>
      <c r="E128" s="52">
        <v>8.55</v>
      </c>
      <c r="F128" s="10">
        <f t="shared" si="10"/>
        <v>102</v>
      </c>
      <c r="G128" s="11">
        <v>340</v>
      </c>
      <c r="H128" s="12">
        <f t="shared" si="11"/>
        <v>116</v>
      </c>
      <c r="I128" s="53">
        <v>27.12</v>
      </c>
      <c r="J128" s="13">
        <f t="shared" si="12"/>
        <v>122</v>
      </c>
      <c r="K128" s="83">
        <v>58.04</v>
      </c>
      <c r="L128" s="14">
        <f t="shared" si="13"/>
        <v>58</v>
      </c>
      <c r="M128" s="3">
        <f t="shared" si="14"/>
        <v>398</v>
      </c>
      <c r="N128" s="90">
        <f t="shared" si="15"/>
        <v>2</v>
      </c>
      <c r="AA128" t="str">
        <f t="shared" si="8"/>
        <v>Šimek Ondřej</v>
      </c>
      <c r="AB128" t="str">
        <f t="shared" si="9"/>
        <v>4.A</v>
      </c>
    </row>
    <row r="129" spans="2:28" ht="15" customHeight="1">
      <c r="B129" s="4">
        <v>3</v>
      </c>
      <c r="C129" s="75" t="s">
        <v>113</v>
      </c>
      <c r="D129" s="34" t="s">
        <v>30</v>
      </c>
      <c r="E129" s="52">
        <v>8.7</v>
      </c>
      <c r="F129" s="10">
        <f t="shared" si="10"/>
        <v>80</v>
      </c>
      <c r="G129" s="11">
        <v>290</v>
      </c>
      <c r="H129" s="12">
        <f t="shared" si="11"/>
        <v>54</v>
      </c>
      <c r="I129" s="53">
        <v>36.55</v>
      </c>
      <c r="J129" s="13">
        <f t="shared" si="12"/>
        <v>197</v>
      </c>
      <c r="K129" s="83">
        <v>60.44</v>
      </c>
      <c r="L129" s="14">
        <f t="shared" si="13"/>
        <v>28</v>
      </c>
      <c r="M129" s="3">
        <f t="shared" si="14"/>
        <v>359</v>
      </c>
      <c r="N129" s="90">
        <f t="shared" si="15"/>
        <v>3</v>
      </c>
      <c r="AA129" t="str">
        <f t="shared" si="8"/>
        <v>Hofmann Filip</v>
      </c>
      <c r="AB129" t="str">
        <f t="shared" si="9"/>
        <v>4.B</v>
      </c>
    </row>
    <row r="130" spans="2:28" ht="15" customHeight="1">
      <c r="B130" s="2">
        <v>4</v>
      </c>
      <c r="C130" t="s">
        <v>105</v>
      </c>
      <c r="D130" s="34" t="s">
        <v>29</v>
      </c>
      <c r="E130" s="52">
        <v>9.01</v>
      </c>
      <c r="F130" s="10">
        <f t="shared" si="10"/>
        <v>43</v>
      </c>
      <c r="G130" s="11">
        <v>308</v>
      </c>
      <c r="H130" s="12">
        <f t="shared" si="11"/>
        <v>75</v>
      </c>
      <c r="I130" s="53">
        <v>36.09</v>
      </c>
      <c r="J130" s="13">
        <f t="shared" si="12"/>
        <v>193</v>
      </c>
      <c r="K130" s="83">
        <v>61.85</v>
      </c>
      <c r="L130" s="14">
        <f t="shared" si="13"/>
        <v>16</v>
      </c>
      <c r="M130" s="3">
        <f t="shared" si="14"/>
        <v>327</v>
      </c>
      <c r="N130" s="90">
        <f t="shared" si="15"/>
        <v>4</v>
      </c>
      <c r="AA130" t="str">
        <f t="shared" si="8"/>
        <v>Harant Matěj</v>
      </c>
      <c r="AB130" t="str">
        <f t="shared" si="9"/>
        <v>4.A</v>
      </c>
    </row>
    <row r="131" spans="2:28" ht="15" customHeight="1">
      <c r="B131" s="4">
        <v>5</v>
      </c>
      <c r="C131" t="s">
        <v>122</v>
      </c>
      <c r="D131" s="34" t="s">
        <v>30</v>
      </c>
      <c r="E131" s="52">
        <v>9.5</v>
      </c>
      <c r="F131" s="10">
        <f t="shared" si="10"/>
        <v>6</v>
      </c>
      <c r="G131" s="11">
        <v>270</v>
      </c>
      <c r="H131" s="12">
        <f t="shared" si="11"/>
        <v>34</v>
      </c>
      <c r="I131" s="53">
        <v>46</v>
      </c>
      <c r="J131" s="13">
        <f t="shared" si="12"/>
        <v>275</v>
      </c>
      <c r="K131" s="83">
        <v>70.8</v>
      </c>
      <c r="L131" s="14">
        <f t="shared" si="13"/>
        <v>0</v>
      </c>
      <c r="M131" s="3">
        <f t="shared" si="14"/>
        <v>315</v>
      </c>
      <c r="N131" s="90">
        <f t="shared" si="15"/>
        <v>5</v>
      </c>
      <c r="AA131" t="str">
        <f t="shared" si="8"/>
        <v>Vaněček Radek</v>
      </c>
      <c r="AB131" t="str">
        <f t="shared" si="9"/>
        <v>4.B</v>
      </c>
    </row>
    <row r="132" spans="2:28" ht="15" customHeight="1">
      <c r="B132" s="2">
        <v>6</v>
      </c>
      <c r="C132" t="s">
        <v>121</v>
      </c>
      <c r="D132" s="34" t="s">
        <v>29</v>
      </c>
      <c r="E132" s="52">
        <v>8.95</v>
      </c>
      <c r="F132" s="10">
        <f t="shared" si="10"/>
        <v>49</v>
      </c>
      <c r="G132" s="11">
        <v>290</v>
      </c>
      <c r="H132" s="12">
        <f t="shared" si="11"/>
        <v>54</v>
      </c>
      <c r="I132" s="53">
        <v>34.42</v>
      </c>
      <c r="J132" s="13">
        <f t="shared" si="12"/>
        <v>179</v>
      </c>
      <c r="K132" s="83">
        <v>61.31</v>
      </c>
      <c r="L132" s="14">
        <f t="shared" si="13"/>
        <v>20</v>
      </c>
      <c r="M132" s="3">
        <f t="shared" si="14"/>
        <v>302</v>
      </c>
      <c r="N132" s="90">
        <f t="shared" si="15"/>
        <v>6</v>
      </c>
      <c r="AA132" t="str">
        <f t="shared" si="8"/>
        <v>Tesař Jakub</v>
      </c>
      <c r="AB132" t="str">
        <f t="shared" si="9"/>
        <v>4.A</v>
      </c>
    </row>
    <row r="133" spans="2:28" ht="15" customHeight="1">
      <c r="B133" s="4">
        <v>7</v>
      </c>
      <c r="C133" t="s">
        <v>112</v>
      </c>
      <c r="D133" s="34" t="s">
        <v>29</v>
      </c>
      <c r="E133" s="52">
        <v>8.91</v>
      </c>
      <c r="F133" s="10">
        <f t="shared" si="10"/>
        <v>54</v>
      </c>
      <c r="G133" s="11">
        <v>330</v>
      </c>
      <c r="H133" s="12">
        <f t="shared" si="11"/>
        <v>103</v>
      </c>
      <c r="I133" s="53">
        <v>27.03</v>
      </c>
      <c r="J133" s="13">
        <f t="shared" si="12"/>
        <v>121</v>
      </c>
      <c r="K133" s="83">
        <v>66.18</v>
      </c>
      <c r="L133" s="14">
        <f t="shared" si="13"/>
        <v>0</v>
      </c>
      <c r="M133" s="3">
        <f t="shared" si="14"/>
        <v>278</v>
      </c>
      <c r="N133" s="90">
        <f t="shared" si="15"/>
        <v>7</v>
      </c>
      <c r="AA133" t="str">
        <f t="shared" si="8"/>
        <v>Zábranský Jan</v>
      </c>
      <c r="AB133" t="str">
        <f t="shared" si="9"/>
        <v>4.A</v>
      </c>
    </row>
    <row r="134" spans="2:28" ht="15" customHeight="1">
      <c r="B134" s="2">
        <v>8</v>
      </c>
      <c r="C134" t="s">
        <v>120</v>
      </c>
      <c r="D134" s="34" t="s">
        <v>30</v>
      </c>
      <c r="E134" s="52">
        <v>8.7</v>
      </c>
      <c r="F134" s="10">
        <f t="shared" si="10"/>
        <v>80</v>
      </c>
      <c r="G134" s="11">
        <v>307</v>
      </c>
      <c r="H134" s="12">
        <f t="shared" si="11"/>
        <v>74</v>
      </c>
      <c r="I134" s="53">
        <v>26.99</v>
      </c>
      <c r="J134" s="13">
        <f t="shared" si="12"/>
        <v>120</v>
      </c>
      <c r="K134" s="83">
        <v>69.25</v>
      </c>
      <c r="L134" s="14">
        <f t="shared" si="13"/>
        <v>0</v>
      </c>
      <c r="M134" s="3">
        <f t="shared" si="14"/>
        <v>274</v>
      </c>
      <c r="N134" s="90">
        <f t="shared" si="15"/>
        <v>8</v>
      </c>
      <c r="AA134" t="str">
        <f t="shared" si="8"/>
        <v>Polák Petr</v>
      </c>
      <c r="AB134" t="str">
        <f t="shared" si="9"/>
        <v>4.B</v>
      </c>
    </row>
    <row r="135" spans="2:28" ht="15" customHeight="1">
      <c r="B135" s="4">
        <v>9</v>
      </c>
      <c r="C135" t="s">
        <v>118</v>
      </c>
      <c r="D135" s="34" t="s">
        <v>30</v>
      </c>
      <c r="E135" s="52">
        <v>10.31</v>
      </c>
      <c r="F135" s="10">
        <f t="shared" si="10"/>
        <v>0</v>
      </c>
      <c r="G135" s="11">
        <v>321</v>
      </c>
      <c r="H135" s="12">
        <f t="shared" si="11"/>
        <v>91</v>
      </c>
      <c r="I135" s="53">
        <v>29.77</v>
      </c>
      <c r="J135" s="13">
        <f t="shared" si="12"/>
        <v>142</v>
      </c>
      <c r="K135" s="83">
        <v>77.64</v>
      </c>
      <c r="L135" s="14">
        <f t="shared" si="13"/>
        <v>0</v>
      </c>
      <c r="M135" s="3">
        <f t="shared" si="14"/>
        <v>233</v>
      </c>
      <c r="N135" s="90">
        <f t="shared" si="15"/>
        <v>9</v>
      </c>
      <c r="AA135" t="str">
        <f t="shared" si="8"/>
        <v>Mašek Aleš</v>
      </c>
      <c r="AB135" t="str">
        <f t="shared" si="9"/>
        <v>4.B</v>
      </c>
    </row>
    <row r="136" spans="2:28" ht="15" customHeight="1">
      <c r="B136" s="2">
        <v>10</v>
      </c>
      <c r="C136" t="s">
        <v>117</v>
      </c>
      <c r="D136" s="34" t="s">
        <v>30</v>
      </c>
      <c r="E136" s="52">
        <v>9.29</v>
      </c>
      <c r="F136" s="10">
        <f t="shared" si="10"/>
        <v>18</v>
      </c>
      <c r="G136" s="11">
        <v>306</v>
      </c>
      <c r="H136" s="12">
        <f t="shared" si="11"/>
        <v>73</v>
      </c>
      <c r="I136" s="53">
        <v>24.27</v>
      </c>
      <c r="J136" s="13">
        <f t="shared" si="12"/>
        <v>99</v>
      </c>
      <c r="K136" s="83">
        <v>60.44</v>
      </c>
      <c r="L136" s="14">
        <f t="shared" si="13"/>
        <v>28</v>
      </c>
      <c r="M136" s="3">
        <f t="shared" si="14"/>
        <v>218</v>
      </c>
      <c r="N136" s="90">
        <f t="shared" si="15"/>
        <v>10</v>
      </c>
      <c r="AA136" t="str">
        <f t="shared" si="8"/>
        <v>Kozlík Tomáš</v>
      </c>
      <c r="AB136" t="str">
        <f t="shared" si="9"/>
        <v>4.B</v>
      </c>
    </row>
    <row r="137" spans="2:28" ht="15" customHeight="1">
      <c r="B137" s="4">
        <v>11</v>
      </c>
      <c r="C137" t="s">
        <v>213</v>
      </c>
      <c r="D137" s="34" t="s">
        <v>30</v>
      </c>
      <c r="E137" s="52">
        <v>10.69</v>
      </c>
      <c r="F137" s="10">
        <f t="shared" si="10"/>
        <v>0</v>
      </c>
      <c r="G137" s="11">
        <v>275</v>
      </c>
      <c r="H137" s="12">
        <f t="shared" si="11"/>
        <v>39</v>
      </c>
      <c r="I137" s="53">
        <v>33.8</v>
      </c>
      <c r="J137" s="13">
        <f t="shared" si="12"/>
        <v>174</v>
      </c>
      <c r="K137" s="83">
        <v>65.94</v>
      </c>
      <c r="L137" s="14">
        <f t="shared" si="13"/>
        <v>0</v>
      </c>
      <c r="M137" s="3">
        <f t="shared" si="14"/>
        <v>213</v>
      </c>
      <c r="N137" s="90">
        <f t="shared" si="15"/>
        <v>11</v>
      </c>
      <c r="AA137" t="str">
        <f aca="true" t="shared" si="16" ref="AA137:AA156">C137</f>
        <v>Trsťan Daniel</v>
      </c>
      <c r="AB137" t="str">
        <f aca="true" t="shared" si="17" ref="AB137:AB156">D137</f>
        <v>4.B</v>
      </c>
    </row>
    <row r="138" spans="2:28" ht="15" customHeight="1">
      <c r="B138" s="2">
        <v>12</v>
      </c>
      <c r="C138" t="s">
        <v>109</v>
      </c>
      <c r="D138" s="34" t="s">
        <v>29</v>
      </c>
      <c r="E138" s="52">
        <v>9.32</v>
      </c>
      <c r="F138" s="10">
        <f t="shared" si="10"/>
        <v>16</v>
      </c>
      <c r="G138" s="11">
        <v>298</v>
      </c>
      <c r="H138" s="12">
        <f t="shared" si="11"/>
        <v>63</v>
      </c>
      <c r="I138" s="53">
        <v>27.18</v>
      </c>
      <c r="J138" s="13">
        <f t="shared" si="12"/>
        <v>122</v>
      </c>
      <c r="K138" s="83">
        <v>76.11</v>
      </c>
      <c r="L138" s="14">
        <f t="shared" si="13"/>
        <v>0</v>
      </c>
      <c r="M138" s="3">
        <f t="shared" si="14"/>
        <v>201</v>
      </c>
      <c r="N138" s="90">
        <f t="shared" si="15"/>
        <v>12</v>
      </c>
      <c r="AA138" t="str">
        <f t="shared" si="16"/>
        <v>Sejrek Artur</v>
      </c>
      <c r="AB138" t="str">
        <f t="shared" si="17"/>
        <v>4.A</v>
      </c>
    </row>
    <row r="139" spans="2:28" ht="15" customHeight="1">
      <c r="B139" s="4">
        <v>13</v>
      </c>
      <c r="C139" t="s">
        <v>114</v>
      </c>
      <c r="D139" s="34" t="s">
        <v>30</v>
      </c>
      <c r="E139" s="52">
        <v>8.92</v>
      </c>
      <c r="F139" s="10">
        <f t="shared" si="10"/>
        <v>53</v>
      </c>
      <c r="G139" s="11">
        <v>299</v>
      </c>
      <c r="H139" s="12">
        <f t="shared" si="11"/>
        <v>65</v>
      </c>
      <c r="I139" s="53">
        <v>21.21</v>
      </c>
      <c r="J139" s="13">
        <f t="shared" si="12"/>
        <v>76</v>
      </c>
      <c r="K139" s="83">
        <v>68.22</v>
      </c>
      <c r="L139" s="14">
        <f t="shared" si="13"/>
        <v>0</v>
      </c>
      <c r="M139" s="3">
        <f t="shared" si="14"/>
        <v>194</v>
      </c>
      <c r="N139" s="90">
        <f t="shared" si="15"/>
        <v>13</v>
      </c>
      <c r="AA139" t="str">
        <f t="shared" si="16"/>
        <v>Hořejší Filip</v>
      </c>
      <c r="AB139" t="str">
        <f t="shared" si="17"/>
        <v>4.B</v>
      </c>
    </row>
    <row r="140" spans="2:28" ht="15" customHeight="1">
      <c r="B140" s="2">
        <v>14</v>
      </c>
      <c r="C140" t="s">
        <v>107</v>
      </c>
      <c r="D140" s="34" t="s">
        <v>29</v>
      </c>
      <c r="E140" s="52">
        <v>9.5</v>
      </c>
      <c r="F140" s="10">
        <f t="shared" si="10"/>
        <v>6</v>
      </c>
      <c r="G140" s="11">
        <v>306</v>
      </c>
      <c r="H140" s="12">
        <f t="shared" si="11"/>
        <v>73</v>
      </c>
      <c r="I140" s="53">
        <v>25.62</v>
      </c>
      <c r="J140" s="13">
        <f t="shared" si="12"/>
        <v>110</v>
      </c>
      <c r="K140" s="83">
        <v>69.11</v>
      </c>
      <c r="L140" s="14">
        <f t="shared" si="13"/>
        <v>0</v>
      </c>
      <c r="M140" s="3">
        <f t="shared" si="14"/>
        <v>189</v>
      </c>
      <c r="N140" s="90">
        <f t="shared" si="15"/>
        <v>14</v>
      </c>
      <c r="AA140" t="str">
        <f t="shared" si="16"/>
        <v>Pavlovič Martin</v>
      </c>
      <c r="AB140" t="str">
        <f t="shared" si="17"/>
        <v>4.A</v>
      </c>
    </row>
    <row r="141" spans="2:28" ht="15" customHeight="1">
      <c r="B141" s="4">
        <v>15</v>
      </c>
      <c r="C141" t="s">
        <v>111</v>
      </c>
      <c r="D141" s="34" t="s">
        <v>29</v>
      </c>
      <c r="E141" s="63">
        <v>9.41</v>
      </c>
      <c r="F141" s="64">
        <f t="shared" si="10"/>
        <v>10</v>
      </c>
      <c r="G141" s="65">
        <v>296</v>
      </c>
      <c r="H141" s="66">
        <f t="shared" si="11"/>
        <v>61</v>
      </c>
      <c r="I141" s="67">
        <v>26</v>
      </c>
      <c r="J141" s="68">
        <f t="shared" si="12"/>
        <v>113</v>
      </c>
      <c r="K141" s="84">
        <v>72.79</v>
      </c>
      <c r="L141" s="69">
        <f t="shared" si="13"/>
        <v>0</v>
      </c>
      <c r="M141" s="3">
        <f t="shared" si="14"/>
        <v>184</v>
      </c>
      <c r="N141" s="90">
        <f t="shared" si="15"/>
        <v>15</v>
      </c>
      <c r="AA141" t="str">
        <f t="shared" si="16"/>
        <v>Švec Petr</v>
      </c>
      <c r="AB141" t="str">
        <f t="shared" si="17"/>
        <v>4.A</v>
      </c>
    </row>
    <row r="142" spans="2:28" ht="15" customHeight="1">
      <c r="B142" s="2">
        <v>16</v>
      </c>
      <c r="C142" s="75" t="s">
        <v>338</v>
      </c>
      <c r="D142" s="34" t="s">
        <v>30</v>
      </c>
      <c r="E142" s="63">
        <v>9.51</v>
      </c>
      <c r="F142" s="64">
        <f t="shared" si="10"/>
        <v>5</v>
      </c>
      <c r="G142" s="65">
        <v>253</v>
      </c>
      <c r="H142" s="66">
        <f t="shared" si="11"/>
        <v>19</v>
      </c>
      <c r="I142" s="67">
        <v>28.27</v>
      </c>
      <c r="J142" s="68">
        <f t="shared" si="12"/>
        <v>130</v>
      </c>
      <c r="K142" s="84">
        <v>74.7</v>
      </c>
      <c r="L142" s="69">
        <f t="shared" si="13"/>
        <v>0</v>
      </c>
      <c r="M142" s="3">
        <f t="shared" si="14"/>
        <v>154</v>
      </c>
      <c r="N142" s="90">
        <f t="shared" si="15"/>
        <v>16</v>
      </c>
      <c r="AA142" t="str">
        <f t="shared" si="16"/>
        <v>Mauric Jan</v>
      </c>
      <c r="AB142" t="str">
        <f t="shared" si="17"/>
        <v>4.B</v>
      </c>
    </row>
    <row r="143" spans="2:28" ht="15" customHeight="1">
      <c r="B143" s="4">
        <v>17</v>
      </c>
      <c r="C143" t="s">
        <v>103</v>
      </c>
      <c r="D143" s="34" t="s">
        <v>29</v>
      </c>
      <c r="E143" s="52">
        <v>9.84</v>
      </c>
      <c r="F143" s="10">
        <f t="shared" si="10"/>
        <v>0</v>
      </c>
      <c r="G143" s="11">
        <v>244</v>
      </c>
      <c r="H143" s="12">
        <f t="shared" si="11"/>
        <v>12</v>
      </c>
      <c r="I143" s="53">
        <v>26.32</v>
      </c>
      <c r="J143" s="13">
        <f t="shared" si="12"/>
        <v>115</v>
      </c>
      <c r="K143" s="83">
        <v>75.67</v>
      </c>
      <c r="L143" s="14">
        <f t="shared" si="13"/>
        <v>0</v>
      </c>
      <c r="M143" s="3">
        <f t="shared" si="14"/>
        <v>127</v>
      </c>
      <c r="N143" s="90">
        <f t="shared" si="15"/>
        <v>17</v>
      </c>
      <c r="AA143" t="str">
        <f t="shared" si="16"/>
        <v>Brůček Petr</v>
      </c>
      <c r="AB143" t="str">
        <f t="shared" si="17"/>
        <v>4.A</v>
      </c>
    </row>
    <row r="144" spans="2:28" ht="15" customHeight="1">
      <c r="B144" s="2">
        <v>18</v>
      </c>
      <c r="C144" t="s">
        <v>339</v>
      </c>
      <c r="D144" s="34" t="s">
        <v>29</v>
      </c>
      <c r="E144" s="52">
        <v>10.12</v>
      </c>
      <c r="F144" s="10">
        <f t="shared" si="10"/>
        <v>0</v>
      </c>
      <c r="G144" s="11">
        <v>277</v>
      </c>
      <c r="H144" s="12">
        <f t="shared" si="11"/>
        <v>41</v>
      </c>
      <c r="I144" s="53">
        <v>20.45</v>
      </c>
      <c r="J144" s="13">
        <f t="shared" si="12"/>
        <v>71</v>
      </c>
      <c r="K144" s="83">
        <v>75.36</v>
      </c>
      <c r="L144" s="14">
        <f t="shared" si="13"/>
        <v>0</v>
      </c>
      <c r="M144" s="3">
        <f t="shared" si="14"/>
        <v>112</v>
      </c>
      <c r="N144" s="90">
        <f t="shared" si="15"/>
        <v>18</v>
      </c>
      <c r="AA144" t="str">
        <f t="shared" si="16"/>
        <v>Zeleňak Michal</v>
      </c>
      <c r="AB144" t="str">
        <f t="shared" si="17"/>
        <v>4.A</v>
      </c>
    </row>
    <row r="145" spans="2:28" ht="15" customHeight="1">
      <c r="B145" s="4">
        <v>19</v>
      </c>
      <c r="C145" t="s">
        <v>115</v>
      </c>
      <c r="D145" s="34" t="s">
        <v>30</v>
      </c>
      <c r="E145" s="52">
        <v>10.22</v>
      </c>
      <c r="F145" s="10">
        <f t="shared" si="10"/>
        <v>0</v>
      </c>
      <c r="G145" s="11">
        <v>285</v>
      </c>
      <c r="H145" s="12">
        <f t="shared" si="11"/>
        <v>49</v>
      </c>
      <c r="I145" s="53">
        <v>18.65</v>
      </c>
      <c r="J145" s="13">
        <f t="shared" si="12"/>
        <v>57</v>
      </c>
      <c r="K145" s="83">
        <v>81.66</v>
      </c>
      <c r="L145" s="14">
        <f t="shared" si="13"/>
        <v>0</v>
      </c>
      <c r="M145" s="3">
        <f t="shared" si="14"/>
        <v>106</v>
      </c>
      <c r="N145" s="90">
        <f t="shared" si="15"/>
        <v>19</v>
      </c>
      <c r="AA145" t="str">
        <f t="shared" si="16"/>
        <v>Hoštička Jakub</v>
      </c>
      <c r="AB145" t="str">
        <f t="shared" si="17"/>
        <v>4.B</v>
      </c>
    </row>
    <row r="146" spans="2:28" ht="15" customHeight="1">
      <c r="B146" s="2">
        <v>20</v>
      </c>
      <c r="C146" t="s">
        <v>116</v>
      </c>
      <c r="D146" s="34" t="s">
        <v>30</v>
      </c>
      <c r="E146" s="52">
        <v>10.78</v>
      </c>
      <c r="F146" s="10">
        <f t="shared" si="10"/>
        <v>0</v>
      </c>
      <c r="G146" s="11">
        <v>220</v>
      </c>
      <c r="H146" s="12">
        <f t="shared" si="11"/>
        <v>0</v>
      </c>
      <c r="I146" s="53">
        <v>20</v>
      </c>
      <c r="J146" s="13">
        <f t="shared" si="12"/>
        <v>67</v>
      </c>
      <c r="K146" s="83">
        <v>83.28</v>
      </c>
      <c r="L146" s="14">
        <f t="shared" si="13"/>
        <v>0</v>
      </c>
      <c r="M146" s="3">
        <f t="shared" si="14"/>
        <v>67</v>
      </c>
      <c r="N146" s="90">
        <f t="shared" si="15"/>
        <v>20</v>
      </c>
      <c r="AA146" t="str">
        <f t="shared" si="16"/>
        <v>Klečka Šimon</v>
      </c>
      <c r="AB146" t="str">
        <f t="shared" si="17"/>
        <v>4.B</v>
      </c>
    </row>
    <row r="147" spans="2:28" ht="15" customHeight="1">
      <c r="B147" s="4">
        <v>21</v>
      </c>
      <c r="C147" t="s">
        <v>171</v>
      </c>
      <c r="D147" s="34" t="s">
        <v>216</v>
      </c>
      <c r="E147" s="52">
        <v>10.53</v>
      </c>
      <c r="F147" s="10">
        <f t="shared" si="10"/>
        <v>0</v>
      </c>
      <c r="G147" s="11">
        <v>191</v>
      </c>
      <c r="H147" s="12">
        <f t="shared" si="11"/>
        <v>0</v>
      </c>
      <c r="I147" s="53">
        <v>13.75</v>
      </c>
      <c r="J147" s="13">
        <f t="shared" si="12"/>
        <v>23</v>
      </c>
      <c r="K147" s="83">
        <v>85.28</v>
      </c>
      <c r="L147" s="14">
        <f t="shared" si="13"/>
        <v>0</v>
      </c>
      <c r="M147" s="3">
        <f t="shared" si="14"/>
        <v>23</v>
      </c>
      <c r="N147" s="90">
        <f t="shared" si="15"/>
        <v>21</v>
      </c>
      <c r="AA147" t="str">
        <f t="shared" si="16"/>
        <v>Český Daniel</v>
      </c>
      <c r="AB147" t="str">
        <f t="shared" si="17"/>
        <v>4.b</v>
      </c>
    </row>
    <row r="148" spans="2:28" ht="15" customHeight="1">
      <c r="B148" s="2">
        <v>22</v>
      </c>
      <c r="C148" t="s">
        <v>104</v>
      </c>
      <c r="D148" s="34" t="s">
        <v>29</v>
      </c>
      <c r="E148" s="52"/>
      <c r="F148" s="10">
        <f t="shared" si="10"/>
        <v>0</v>
      </c>
      <c r="G148" s="11"/>
      <c r="H148" s="12">
        <f t="shared" si="11"/>
        <v>0</v>
      </c>
      <c r="I148" s="53"/>
      <c r="J148" s="13">
        <f t="shared" si="12"/>
        <v>0</v>
      </c>
      <c r="K148" s="83"/>
      <c r="L148" s="14">
        <f t="shared" si="13"/>
        <v>0</v>
      </c>
      <c r="M148" s="3">
        <f t="shared" si="14"/>
        <v>0</v>
      </c>
      <c r="N148" s="90">
        <f t="shared" si="15"/>
        <v>22</v>
      </c>
      <c r="AA148" t="str">
        <f t="shared" si="16"/>
        <v>Finěk Ondřej</v>
      </c>
      <c r="AB148" t="str">
        <f t="shared" si="17"/>
        <v>4.A</v>
      </c>
    </row>
    <row r="149" spans="2:28" ht="15" customHeight="1">
      <c r="B149" s="4">
        <v>23</v>
      </c>
      <c r="C149" t="s">
        <v>119</v>
      </c>
      <c r="D149" s="34" t="s">
        <v>30</v>
      </c>
      <c r="E149" s="52"/>
      <c r="F149" s="10">
        <f t="shared" si="10"/>
        <v>0</v>
      </c>
      <c r="G149" s="11"/>
      <c r="H149" s="12">
        <f t="shared" si="11"/>
        <v>0</v>
      </c>
      <c r="I149" s="53"/>
      <c r="J149" s="13">
        <f t="shared" si="12"/>
        <v>0</v>
      </c>
      <c r="K149" s="83"/>
      <c r="L149" s="14">
        <f t="shared" si="13"/>
        <v>0</v>
      </c>
      <c r="M149" s="3">
        <f t="shared" si="14"/>
        <v>0</v>
      </c>
      <c r="N149" s="90">
        <f t="shared" si="15"/>
        <v>22</v>
      </c>
      <c r="AA149" t="str">
        <f t="shared" si="16"/>
        <v>Palivec Adam</v>
      </c>
      <c r="AB149" t="str">
        <f t="shared" si="17"/>
        <v>4.B</v>
      </c>
    </row>
    <row r="150" spans="2:28" ht="15" customHeight="1">
      <c r="B150" s="2">
        <v>24</v>
      </c>
      <c r="C150" t="s">
        <v>108</v>
      </c>
      <c r="D150" s="34" t="s">
        <v>29</v>
      </c>
      <c r="E150" s="52"/>
      <c r="F150" s="10">
        <f t="shared" si="10"/>
        <v>0</v>
      </c>
      <c r="G150" s="11"/>
      <c r="H150" s="12">
        <f t="shared" si="11"/>
        <v>0</v>
      </c>
      <c r="I150" s="53"/>
      <c r="J150" s="13">
        <f t="shared" si="12"/>
        <v>0</v>
      </c>
      <c r="K150" s="83"/>
      <c r="L150" s="14">
        <f t="shared" si="13"/>
        <v>0</v>
      </c>
      <c r="M150" s="3">
        <f t="shared" si="14"/>
        <v>0</v>
      </c>
      <c r="N150" s="90">
        <f t="shared" si="15"/>
        <v>22</v>
      </c>
      <c r="AA150" t="str">
        <f t="shared" si="16"/>
        <v>Poskočil Tomáš</v>
      </c>
      <c r="AB150" t="str">
        <f t="shared" si="17"/>
        <v>4.A</v>
      </c>
    </row>
    <row r="151" spans="2:28" ht="15" customHeight="1">
      <c r="B151" s="4">
        <v>25</v>
      </c>
      <c r="C151" t="s">
        <v>123</v>
      </c>
      <c r="D151" s="34" t="s">
        <v>216</v>
      </c>
      <c r="E151" s="52"/>
      <c r="F151" s="10">
        <f t="shared" si="10"/>
        <v>0</v>
      </c>
      <c r="G151" s="11"/>
      <c r="H151" s="12">
        <f t="shared" si="11"/>
        <v>0</v>
      </c>
      <c r="I151" s="53"/>
      <c r="J151" s="13">
        <f t="shared" si="12"/>
        <v>0</v>
      </c>
      <c r="K151" s="83"/>
      <c r="L151" s="14">
        <f t="shared" si="13"/>
        <v>0</v>
      </c>
      <c r="M151" s="3">
        <f t="shared" si="14"/>
        <v>0</v>
      </c>
      <c r="N151" s="90">
        <f t="shared" si="15"/>
        <v>22</v>
      </c>
      <c r="AA151" t="str">
        <f t="shared" si="16"/>
        <v>Zelenka Jan</v>
      </c>
      <c r="AB151" t="str">
        <f t="shared" si="17"/>
        <v>4.b</v>
      </c>
    </row>
    <row r="152" spans="2:28" ht="15" customHeight="1">
      <c r="B152" s="2">
        <v>26</v>
      </c>
      <c r="C152" s="76"/>
      <c r="D152" s="34"/>
      <c r="E152" s="52"/>
      <c r="F152" s="10">
        <f t="shared" si="10"/>
        <v>0</v>
      </c>
      <c r="G152" s="11"/>
      <c r="H152" s="12">
        <f t="shared" si="11"/>
        <v>0</v>
      </c>
      <c r="I152" s="53"/>
      <c r="J152" s="13">
        <f t="shared" si="12"/>
        <v>0</v>
      </c>
      <c r="K152" s="83"/>
      <c r="L152" s="14">
        <f t="shared" si="13"/>
        <v>0</v>
      </c>
      <c r="M152" s="3">
        <f t="shared" si="14"/>
        <v>0</v>
      </c>
      <c r="N152" s="90">
        <f t="shared" si="15"/>
        <v>22</v>
      </c>
      <c r="AA152">
        <f t="shared" si="16"/>
        <v>0</v>
      </c>
      <c r="AB152">
        <f t="shared" si="17"/>
        <v>0</v>
      </c>
    </row>
    <row r="153" spans="2:28" ht="15" customHeight="1">
      <c r="B153" s="4">
        <v>27</v>
      </c>
      <c r="C153" s="76"/>
      <c r="D153" s="34"/>
      <c r="E153" s="52"/>
      <c r="F153" s="10">
        <f t="shared" si="10"/>
        <v>0</v>
      </c>
      <c r="G153" s="11"/>
      <c r="H153" s="12">
        <f t="shared" si="11"/>
        <v>0</v>
      </c>
      <c r="I153" s="53"/>
      <c r="J153" s="13">
        <f t="shared" si="12"/>
        <v>0</v>
      </c>
      <c r="K153" s="83"/>
      <c r="L153" s="14">
        <f t="shared" si="13"/>
        <v>0</v>
      </c>
      <c r="M153" s="3">
        <f t="shared" si="14"/>
        <v>0</v>
      </c>
      <c r="N153" s="90">
        <f t="shared" si="15"/>
        <v>22</v>
      </c>
      <c r="AA153">
        <f t="shared" si="16"/>
        <v>0</v>
      </c>
      <c r="AB153">
        <f t="shared" si="17"/>
        <v>0</v>
      </c>
    </row>
    <row r="154" spans="2:28" ht="15" customHeight="1">
      <c r="B154" s="2">
        <v>28</v>
      </c>
      <c r="C154" s="76"/>
      <c r="D154" s="34"/>
      <c r="E154" s="52"/>
      <c r="F154" s="10">
        <f t="shared" si="10"/>
        <v>0</v>
      </c>
      <c r="G154" s="11"/>
      <c r="H154" s="12">
        <f t="shared" si="11"/>
        <v>0</v>
      </c>
      <c r="I154" s="53"/>
      <c r="J154" s="13">
        <f t="shared" si="12"/>
        <v>0</v>
      </c>
      <c r="K154" s="83"/>
      <c r="L154" s="14">
        <f t="shared" si="13"/>
        <v>0</v>
      </c>
      <c r="M154" s="3">
        <f t="shared" si="14"/>
        <v>0</v>
      </c>
      <c r="N154" s="90">
        <f t="shared" si="15"/>
        <v>22</v>
      </c>
      <c r="AA154">
        <f t="shared" si="16"/>
        <v>0</v>
      </c>
      <c r="AB154">
        <f t="shared" si="17"/>
        <v>0</v>
      </c>
    </row>
    <row r="155" spans="2:28" ht="15" customHeight="1">
      <c r="B155" s="4">
        <v>29</v>
      </c>
      <c r="D155" s="34"/>
      <c r="E155" s="52"/>
      <c r="F155" s="10">
        <f t="shared" si="10"/>
        <v>0</v>
      </c>
      <c r="G155" s="11"/>
      <c r="H155" s="12">
        <f t="shared" si="11"/>
        <v>0</v>
      </c>
      <c r="I155" s="53"/>
      <c r="J155" s="13">
        <f t="shared" si="12"/>
        <v>0</v>
      </c>
      <c r="K155" s="83"/>
      <c r="L155" s="14">
        <f t="shared" si="13"/>
        <v>0</v>
      </c>
      <c r="M155" s="3">
        <f t="shared" si="14"/>
        <v>0</v>
      </c>
      <c r="N155" s="90">
        <f t="shared" si="15"/>
        <v>22</v>
      </c>
      <c r="AA155">
        <f t="shared" si="16"/>
        <v>0</v>
      </c>
      <c r="AB155">
        <f t="shared" si="17"/>
        <v>0</v>
      </c>
    </row>
    <row r="156" spans="2:28" ht="15" customHeight="1">
      <c r="B156" s="2">
        <v>30</v>
      </c>
      <c r="C156" s="76"/>
      <c r="D156" s="62"/>
      <c r="E156" s="52"/>
      <c r="F156" s="10">
        <f t="shared" si="10"/>
        <v>0</v>
      </c>
      <c r="G156" s="11"/>
      <c r="H156" s="12">
        <f t="shared" si="11"/>
        <v>0</v>
      </c>
      <c r="I156" s="53"/>
      <c r="J156" s="13">
        <f t="shared" si="12"/>
        <v>0</v>
      </c>
      <c r="K156" s="83"/>
      <c r="L156" s="14">
        <f t="shared" si="13"/>
        <v>0</v>
      </c>
      <c r="M156" s="3">
        <f t="shared" si="14"/>
        <v>0</v>
      </c>
      <c r="N156" s="90">
        <f t="shared" si="15"/>
        <v>22</v>
      </c>
      <c r="AA156">
        <f t="shared" si="16"/>
        <v>0</v>
      </c>
      <c r="AB156">
        <f t="shared" si="17"/>
        <v>0</v>
      </c>
    </row>
    <row r="157" spans="2:28" ht="15" customHeight="1">
      <c r="B157" s="59"/>
      <c r="D157" s="60"/>
      <c r="E157" s="72"/>
      <c r="F157" s="73"/>
      <c r="G157" s="74"/>
      <c r="H157" s="73"/>
      <c r="I157" s="72"/>
      <c r="J157" s="73"/>
      <c r="K157" s="74"/>
      <c r="L157" s="73"/>
      <c r="M157" s="61"/>
      <c r="N157" s="95"/>
      <c r="AA157">
        <f>C156</f>
        <v>0</v>
      </c>
      <c r="AB157">
        <f>D157</f>
        <v>0</v>
      </c>
    </row>
    <row r="158" spans="3:28" ht="15" customHeight="1">
      <c r="C158" s="76"/>
      <c r="N158" s="91"/>
      <c r="AA158">
        <f>C157</f>
        <v>0</v>
      </c>
      <c r="AB158">
        <f>D158</f>
        <v>0</v>
      </c>
    </row>
    <row r="159" spans="14:28" ht="15" customHeight="1">
      <c r="N159" s="91"/>
      <c r="AA159">
        <f>C158</f>
        <v>0</v>
      </c>
      <c r="AB159">
        <f>D159</f>
        <v>0</v>
      </c>
    </row>
    <row r="160" spans="2:28" ht="18">
      <c r="B160" s="26" t="s">
        <v>21</v>
      </c>
      <c r="C160" s="26"/>
      <c r="D160" s="35"/>
      <c r="F160" s="126" t="str">
        <f>F122</f>
        <v>10. května 2011</v>
      </c>
      <c r="G160" s="127"/>
      <c r="H160" s="127"/>
      <c r="I160" s="127"/>
      <c r="N160" s="91"/>
      <c r="AA160">
        <f>C159</f>
        <v>0</v>
      </c>
      <c r="AB160">
        <f>D160</f>
        <v>0</v>
      </c>
    </row>
    <row r="161" spans="14:28" ht="15" customHeight="1">
      <c r="N161" s="91"/>
      <c r="AA161">
        <f aca="true" t="shared" si="18" ref="AA161:AA185">C161</f>
        <v>0</v>
      </c>
      <c r="AB161">
        <f>D162</f>
        <v>0</v>
      </c>
    </row>
    <row r="162" spans="3:27" ht="15" customHeight="1" thickBot="1">
      <c r="C162" s="8" t="s">
        <v>11</v>
      </c>
      <c r="N162" s="91"/>
      <c r="AA162" t="str">
        <f t="shared" si="18"/>
        <v>5.ročník     Hoši</v>
      </c>
    </row>
    <row r="163" spans="2:28" ht="15" customHeight="1" thickBot="1">
      <c r="B163" s="6"/>
      <c r="C163" s="6" t="s">
        <v>7</v>
      </c>
      <c r="D163" s="28"/>
      <c r="E163" s="105">
        <v>9.76</v>
      </c>
      <c r="F163" s="6"/>
      <c r="G163" s="106">
        <v>220</v>
      </c>
      <c r="H163" s="6"/>
      <c r="I163" s="107">
        <v>9.9</v>
      </c>
      <c r="J163" s="6"/>
      <c r="K163" s="108">
        <v>65.5</v>
      </c>
      <c r="L163" s="6"/>
      <c r="M163" s="6"/>
      <c r="N163" s="92"/>
      <c r="AA163" t="str">
        <f t="shared" si="18"/>
        <v>Nulové hodnoty</v>
      </c>
      <c r="AB163">
        <f aca="true" t="shared" si="19" ref="AB163:AB194">D163</f>
        <v>0</v>
      </c>
    </row>
    <row r="164" spans="2:28" s="33" customFormat="1" ht="15" customHeight="1" thickBot="1">
      <c r="B164" s="28"/>
      <c r="C164" s="28" t="s">
        <v>0</v>
      </c>
      <c r="D164" s="28" t="s">
        <v>23</v>
      </c>
      <c r="E164" s="86" t="s">
        <v>6</v>
      </c>
      <c r="F164" s="29" t="s">
        <v>1</v>
      </c>
      <c r="G164" s="30" t="s">
        <v>2</v>
      </c>
      <c r="H164" s="30" t="s">
        <v>1</v>
      </c>
      <c r="I164" s="31" t="s">
        <v>3</v>
      </c>
      <c r="J164" s="31" t="s">
        <v>1</v>
      </c>
      <c r="K164" s="82" t="s">
        <v>4</v>
      </c>
      <c r="L164" s="32" t="s">
        <v>1</v>
      </c>
      <c r="M164" s="28" t="s">
        <v>5</v>
      </c>
      <c r="N164" s="89" t="s">
        <v>8</v>
      </c>
      <c r="AA164" t="str">
        <f t="shared" si="18"/>
        <v>Příjmení a jméno</v>
      </c>
      <c r="AB164" t="str">
        <f t="shared" si="19"/>
        <v>Třída</v>
      </c>
    </row>
    <row r="165" spans="2:28" ht="15" customHeight="1">
      <c r="B165" s="4">
        <v>1</v>
      </c>
      <c r="C165" s="75" t="s">
        <v>72</v>
      </c>
      <c r="D165" s="34" t="s">
        <v>31</v>
      </c>
      <c r="E165" s="52">
        <v>7.67</v>
      </c>
      <c r="F165" s="10">
        <f>IF(OR(E165&gt;$E$163,E165=0),0,TRUNC(72.791*POWER($E$163-E165,1.81)))</f>
        <v>276</v>
      </c>
      <c r="G165" s="11">
        <v>389</v>
      </c>
      <c r="H165" s="12">
        <f>IF(G165&lt;$G$163,0,TRUNC(0.14354*POWER(G165-$G$163,1.4)))</f>
        <v>188</v>
      </c>
      <c r="I165" s="53">
        <v>37.16</v>
      </c>
      <c r="J165" s="13">
        <f>IF(I165&lt;$I$163,0,TRUNC(5.33*POWER(I165-$I$163,1.1)))</f>
        <v>202</v>
      </c>
      <c r="K165" s="83">
        <v>55.66</v>
      </c>
      <c r="L165" s="14">
        <f>IF(OR(K165&gt;$K$163,K165=0),0,TRUNC(1.53775*POWER($K$163-K165,1.81)))</f>
        <v>96</v>
      </c>
      <c r="M165" s="9">
        <f>SUM(F165+H165+J165+L165)</f>
        <v>762</v>
      </c>
      <c r="N165" s="90">
        <f>RANK(M165,$M$165:$M$194,0)</f>
        <v>1</v>
      </c>
      <c r="AA165" t="str">
        <f t="shared" si="18"/>
        <v>Matěj Kolda</v>
      </c>
      <c r="AB165" t="str">
        <f t="shared" si="19"/>
        <v>5.A</v>
      </c>
    </row>
    <row r="166" spans="2:28" ht="15" customHeight="1">
      <c r="B166" s="2">
        <v>2</v>
      </c>
      <c r="C166" s="75" t="s">
        <v>64</v>
      </c>
      <c r="D166" s="34" t="s">
        <v>32</v>
      </c>
      <c r="E166" s="52">
        <v>8.35</v>
      </c>
      <c r="F166" s="10">
        <f>IF(OR(E166&gt;$E$163,E166=0),0,TRUNC(72.791*POWER($E$163-E166,1.81)))</f>
        <v>135</v>
      </c>
      <c r="G166" s="11">
        <v>380</v>
      </c>
      <c r="H166" s="12">
        <f>IF(G166&lt;$G$163,0,TRUNC(0.14354*POWER(G166-$G$163,1.4)))</f>
        <v>174</v>
      </c>
      <c r="I166" s="53">
        <v>46.17</v>
      </c>
      <c r="J166" s="13">
        <f>IF(I166&lt;$I$163,0,TRUNC(5.33*POWER(I166-$I$163,1.1)))</f>
        <v>276</v>
      </c>
      <c r="K166" s="83">
        <v>56.53</v>
      </c>
      <c r="L166" s="14">
        <f>IF(OR(K166&gt;$K$163,K166=0),0,TRUNC(1.53775*POWER($K$163-K166,1.81)))</f>
        <v>81</v>
      </c>
      <c r="M166" s="3">
        <f>SUM(F166+H166+J166+L166)</f>
        <v>666</v>
      </c>
      <c r="N166" s="90">
        <f>RANK(M166,$M$165:$M$194,0)</f>
        <v>2</v>
      </c>
      <c r="AA166" t="str">
        <f t="shared" si="18"/>
        <v>Matěj Kostka</v>
      </c>
      <c r="AB166" t="str">
        <f t="shared" si="19"/>
        <v>5.B</v>
      </c>
    </row>
    <row r="167" spans="2:28" ht="15" customHeight="1">
      <c r="B167" s="4">
        <v>3</v>
      </c>
      <c r="C167" s="75" t="s">
        <v>124</v>
      </c>
      <c r="D167" s="34" t="s">
        <v>31</v>
      </c>
      <c r="E167" s="52">
        <v>8.72</v>
      </c>
      <c r="F167" s="10">
        <f>IF(OR(E167&gt;$E$163,E167=0),0,TRUNC(72.791*POWER($E$163-E167,1.81)))</f>
        <v>78</v>
      </c>
      <c r="G167" s="11">
        <v>326</v>
      </c>
      <c r="H167" s="12">
        <f>IF(G167&lt;$G$163,0,TRUNC(0.14354*POWER(G167-$G$163,1.4)))</f>
        <v>98</v>
      </c>
      <c r="I167" s="53">
        <v>40.6</v>
      </c>
      <c r="J167" s="13">
        <f>IF(I167&lt;$I$163,0,TRUNC(5.33*POWER(I167-$I$163,1.1)))</f>
        <v>230</v>
      </c>
      <c r="K167" s="83">
        <v>60.51</v>
      </c>
      <c r="L167" s="14">
        <f>IF(OR(K167&gt;$K$163,K167=0),0,TRUNC(1.53775*POWER($K$163-K167,1.81)))</f>
        <v>28</v>
      </c>
      <c r="M167" s="3">
        <f>SUM(F167+H167+J167+L167)</f>
        <v>434</v>
      </c>
      <c r="N167" s="90">
        <f>RANK(M167,$M$165:$M$194,0)</f>
        <v>3</v>
      </c>
      <c r="AA167" t="str">
        <f t="shared" si="18"/>
        <v>Matěj Vanko</v>
      </c>
      <c r="AB167" t="str">
        <f t="shared" si="19"/>
        <v>5.A</v>
      </c>
    </row>
    <row r="168" spans="2:28" ht="15" customHeight="1">
      <c r="B168" s="2">
        <v>4</v>
      </c>
      <c r="C168" s="75" t="s">
        <v>78</v>
      </c>
      <c r="D168" s="34" t="s">
        <v>31</v>
      </c>
      <c r="E168" s="52">
        <v>8.54</v>
      </c>
      <c r="F168" s="10">
        <f>IF(OR(E168&gt;$E$163,E168=0),0,TRUNC(72.791*POWER($E$163-E168,1.81)))</f>
        <v>104</v>
      </c>
      <c r="G168" s="11">
        <v>345</v>
      </c>
      <c r="H168" s="12">
        <f>IF(G168&lt;$G$163,0,TRUNC(0.14354*POWER(G168-$G$163,1.4)))</f>
        <v>123</v>
      </c>
      <c r="I168" s="53">
        <v>33.23</v>
      </c>
      <c r="J168" s="13">
        <f>IF(I168&lt;$I$163,0,TRUNC(5.33*POWER(I168-$I$163,1.1)))</f>
        <v>170</v>
      </c>
      <c r="K168" s="83">
        <v>63.21</v>
      </c>
      <c r="L168" s="14">
        <f>IF(OR(K168&gt;$K$163,K168=0),0,TRUNC(1.53775*POWER($K$163-K168,1.81)))</f>
        <v>6</v>
      </c>
      <c r="M168" s="3">
        <f>SUM(F168+H168+J168+L168)</f>
        <v>403</v>
      </c>
      <c r="N168" s="90">
        <f>RANK(M168,$M$165:$M$194,0)</f>
        <v>4</v>
      </c>
      <c r="AA168" t="str">
        <f t="shared" si="18"/>
        <v>Patrik Demetr</v>
      </c>
      <c r="AB168" t="str">
        <f t="shared" si="19"/>
        <v>5.A</v>
      </c>
    </row>
    <row r="169" spans="2:28" ht="15" customHeight="1">
      <c r="B169" s="4">
        <v>5</v>
      </c>
      <c r="C169" s="75" t="s">
        <v>125</v>
      </c>
      <c r="D169" s="34" t="s">
        <v>32</v>
      </c>
      <c r="E169" s="52">
        <v>9.28</v>
      </c>
      <c r="F169" s="10">
        <f>IF(OR(E169&gt;$E$163,E169=0),0,TRUNC(72.791*POWER($E$163-E169,1.81)))</f>
        <v>19</v>
      </c>
      <c r="G169" s="11">
        <v>288</v>
      </c>
      <c r="H169" s="12">
        <f>IF(G169&lt;$G$163,0,TRUNC(0.14354*POWER(G169-$G$163,1.4)))</f>
        <v>52</v>
      </c>
      <c r="I169" s="53">
        <v>35.04</v>
      </c>
      <c r="J169" s="13">
        <f>IF(I169&lt;$I$163,0,TRUNC(5.33*POWER(I169-$I$163,1.1)))</f>
        <v>184</v>
      </c>
      <c r="K169" s="83">
        <v>59.02</v>
      </c>
      <c r="L169" s="14">
        <f>IF(OR(K169&gt;$K$163,K169=0),0,TRUNC(1.53775*POWER($K$163-K169,1.81)))</f>
        <v>45</v>
      </c>
      <c r="M169" s="3">
        <f>SUM(F169+H169+J169+L169)</f>
        <v>300</v>
      </c>
      <c r="N169" s="90">
        <f>RANK(M169,$M$165:$M$194,0)</f>
        <v>5</v>
      </c>
      <c r="AA169" t="str">
        <f t="shared" si="18"/>
        <v>Martin Virostek</v>
      </c>
      <c r="AB169" t="str">
        <f t="shared" si="19"/>
        <v>5.B</v>
      </c>
    </row>
    <row r="170" spans="2:28" ht="15" customHeight="1">
      <c r="B170" s="2">
        <v>6</v>
      </c>
      <c r="C170" s="75" t="s">
        <v>69</v>
      </c>
      <c r="D170" s="34" t="s">
        <v>32</v>
      </c>
      <c r="E170" s="52">
        <v>9.06</v>
      </c>
      <c r="F170" s="10">
        <f>IF(OR(E170&gt;$E$163,E170=0),0,TRUNC(72.791*POWER($E$163-E170,1.81)))</f>
        <v>38</v>
      </c>
      <c r="G170" s="11">
        <v>278</v>
      </c>
      <c r="H170" s="12">
        <f>IF(G170&lt;$G$163,0,TRUNC(0.14354*POWER(G170-$G$163,1.4)))</f>
        <v>42</v>
      </c>
      <c r="I170" s="53">
        <v>33.48</v>
      </c>
      <c r="J170" s="13">
        <f>IF(I170&lt;$I$163,0,TRUNC(5.33*POWER(I170-$I$163,1.1)))</f>
        <v>172</v>
      </c>
      <c r="K170" s="83">
        <v>59.02</v>
      </c>
      <c r="L170" s="14">
        <f>IF(OR(K170&gt;$K$163,K170=0),0,TRUNC(1.53775*POWER($K$163-K170,1.81)))</f>
        <v>45</v>
      </c>
      <c r="M170" s="3">
        <f>SUM(F170+H170+J170+L170)</f>
        <v>297</v>
      </c>
      <c r="N170" s="90">
        <f>RANK(M170,$M$165:$M$194,0)</f>
        <v>6</v>
      </c>
      <c r="AA170" t="str">
        <f t="shared" si="18"/>
        <v>René Fencl</v>
      </c>
      <c r="AB170" t="str">
        <f t="shared" si="19"/>
        <v>5.B</v>
      </c>
    </row>
    <row r="171" spans="2:28" ht="15" customHeight="1">
      <c r="B171" s="4">
        <v>7</v>
      </c>
      <c r="C171" s="75" t="s">
        <v>70</v>
      </c>
      <c r="D171" s="34" t="s">
        <v>32</v>
      </c>
      <c r="E171" s="52">
        <v>8.91</v>
      </c>
      <c r="F171" s="10">
        <f>IF(OR(E171&gt;$E$163,E171=0),0,TRUNC(72.791*POWER($E$163-E171,1.81)))</f>
        <v>54</v>
      </c>
      <c r="G171" s="11">
        <v>284</v>
      </c>
      <c r="H171" s="12">
        <f>IF(G171&lt;$G$163,0,TRUNC(0.14354*POWER(G171-$G$163,1.4)))</f>
        <v>48</v>
      </c>
      <c r="I171" s="53">
        <v>32.94</v>
      </c>
      <c r="J171" s="13">
        <f>IF(I171&lt;$I$163,0,TRUNC(5.33*POWER(I171-$I$163,1.1)))</f>
        <v>168</v>
      </c>
      <c r="K171" s="83">
        <v>62.65</v>
      </c>
      <c r="L171" s="14">
        <f>IF(OR(K171&gt;$K$163,K171=0),0,TRUNC(1.53775*POWER($K$163-K171,1.81)))</f>
        <v>10</v>
      </c>
      <c r="M171" s="3">
        <f>SUM(F171+H171+J171+L171)</f>
        <v>280</v>
      </c>
      <c r="N171" s="90">
        <f>RANK(M171,$M$165:$M$194,0)</f>
        <v>7</v>
      </c>
      <c r="AA171" t="str">
        <f t="shared" si="18"/>
        <v>Daniel Fencl</v>
      </c>
      <c r="AB171" t="str">
        <f t="shared" si="19"/>
        <v>5.B</v>
      </c>
    </row>
    <row r="172" spans="2:28" ht="15" customHeight="1">
      <c r="B172" s="2">
        <v>8</v>
      </c>
      <c r="C172" s="75" t="s">
        <v>66</v>
      </c>
      <c r="D172" s="34" t="s">
        <v>32</v>
      </c>
      <c r="E172" s="52">
        <v>9.09</v>
      </c>
      <c r="F172" s="10">
        <f>IF(OR(E172&gt;$E$163,E172=0),0,TRUNC(72.791*POWER($E$163-E172,1.81)))</f>
        <v>35</v>
      </c>
      <c r="G172" s="11">
        <v>320</v>
      </c>
      <c r="H172" s="12">
        <f>IF(G172&lt;$G$163,0,TRUNC(0.14354*POWER(G172-$G$163,1.4)))</f>
        <v>90</v>
      </c>
      <c r="I172" s="53">
        <v>29.76</v>
      </c>
      <c r="J172" s="13">
        <f>IF(I172&lt;$I$163,0,TRUNC(5.33*POWER(I172-$I$163,1.1)))</f>
        <v>142</v>
      </c>
      <c r="K172" s="83">
        <v>67.9</v>
      </c>
      <c r="L172" s="14">
        <f>IF(OR(K172&gt;$K$163,K172=0),0,TRUNC(1.53775*POWER($K$163-K172,1.81)))</f>
        <v>0</v>
      </c>
      <c r="M172" s="3">
        <f>SUM(F172+H172+J172+L172)</f>
        <v>267</v>
      </c>
      <c r="N172" s="90">
        <f>RANK(M172,$M$165:$M$194,0)</f>
        <v>8</v>
      </c>
      <c r="AA172" t="str">
        <f t="shared" si="18"/>
        <v>Patrik Kouba</v>
      </c>
      <c r="AB172" t="str">
        <f t="shared" si="19"/>
        <v>5.B</v>
      </c>
    </row>
    <row r="173" spans="2:28" ht="15" customHeight="1">
      <c r="B173" s="4">
        <v>9</v>
      </c>
      <c r="C173" s="75" t="s">
        <v>214</v>
      </c>
      <c r="D173" s="34" t="s">
        <v>32</v>
      </c>
      <c r="E173" s="52">
        <v>9.46</v>
      </c>
      <c r="F173" s="10">
        <f>IF(OR(E173&gt;$E$163,E173=0),0,TRUNC(72.791*POWER($E$163-E173,1.81)))</f>
        <v>8</v>
      </c>
      <c r="G173" s="11">
        <v>291</v>
      </c>
      <c r="H173" s="12">
        <f>IF(G173&lt;$G$163,0,TRUNC(0.14354*POWER(G173-$G$163,1.4)))</f>
        <v>56</v>
      </c>
      <c r="I173" s="53">
        <v>33.33</v>
      </c>
      <c r="J173" s="13">
        <f>IF(I173&lt;$I$163,0,TRUNC(5.33*POWER(I173-$I$163,1.1)))</f>
        <v>171</v>
      </c>
      <c r="K173" s="83">
        <v>70.73</v>
      </c>
      <c r="L173" s="14">
        <f>IF(OR(K173&gt;$K$163,K173=0),0,TRUNC(1.53775*POWER($K$163-K173,1.81)))</f>
        <v>0</v>
      </c>
      <c r="M173" s="3">
        <f>SUM(F173+H173+J173+L173)</f>
        <v>235</v>
      </c>
      <c r="N173" s="90">
        <f>RANK(M173,$M$165:$M$194,0)</f>
        <v>9</v>
      </c>
      <c r="AA173" t="str">
        <f t="shared" si="18"/>
        <v>Civáni Matěj</v>
      </c>
      <c r="AB173" t="str">
        <f t="shared" si="19"/>
        <v>5.B</v>
      </c>
    </row>
    <row r="174" spans="2:28" ht="15" customHeight="1">
      <c r="B174" s="2">
        <v>10</v>
      </c>
      <c r="C174" s="75" t="s">
        <v>73</v>
      </c>
      <c r="D174" s="34" t="s">
        <v>31</v>
      </c>
      <c r="E174" s="52">
        <v>8.91</v>
      </c>
      <c r="F174" s="10">
        <f>IF(OR(E174&gt;$E$163,E174=0),0,TRUNC(72.791*POWER($E$163-E174,1.81)))</f>
        <v>54</v>
      </c>
      <c r="G174" s="11">
        <v>300</v>
      </c>
      <c r="H174" s="12">
        <f>IF(G174&lt;$G$163,0,TRUNC(0.14354*POWER(G174-$G$163,1.4)))</f>
        <v>66</v>
      </c>
      <c r="I174" s="53">
        <v>24.75</v>
      </c>
      <c r="J174" s="13">
        <f>IF(I174&lt;$I$163,0,TRUNC(5.33*POWER(I174-$I$163,1.1)))</f>
        <v>103</v>
      </c>
      <c r="K174" s="83">
        <v>83.31</v>
      </c>
      <c r="L174" s="14">
        <f>IF(OR(K174&gt;$K$163,K174=0),0,TRUNC(1.53775*POWER($K$163-K174,1.81)))</f>
        <v>0</v>
      </c>
      <c r="M174" s="3">
        <f>SUM(F174+H174+J174+L174)</f>
        <v>223</v>
      </c>
      <c r="N174" s="90">
        <f>RANK(M174,$M$165:$M$194,0)</f>
        <v>10</v>
      </c>
      <c r="AA174" t="str">
        <f t="shared" si="18"/>
        <v>Josef Burian</v>
      </c>
      <c r="AB174" t="str">
        <f t="shared" si="19"/>
        <v>5.A</v>
      </c>
    </row>
    <row r="175" spans="2:28" ht="15" customHeight="1">
      <c r="B175" s="4">
        <v>11</v>
      </c>
      <c r="C175" s="75" t="s">
        <v>67</v>
      </c>
      <c r="D175" s="34" t="s">
        <v>31</v>
      </c>
      <c r="E175" s="52">
        <v>9.07</v>
      </c>
      <c r="F175" s="10">
        <f>IF(OR(E175&gt;$E$163,E175=0),0,TRUNC(72.791*POWER($E$163-E175,1.81)))</f>
        <v>37</v>
      </c>
      <c r="G175" s="11">
        <v>338</v>
      </c>
      <c r="H175" s="12">
        <f>IF(G175&lt;$G$163,0,TRUNC(0.14354*POWER(G175-$G$163,1.4)))</f>
        <v>114</v>
      </c>
      <c r="I175" s="53">
        <v>19.16</v>
      </c>
      <c r="J175" s="13">
        <f>IF(I175&lt;$I$163,0,TRUNC(5.33*POWER(I175-$I$163,1.1)))</f>
        <v>61</v>
      </c>
      <c r="K175" s="83">
        <v>84.41</v>
      </c>
      <c r="L175" s="14">
        <f>IF(OR(K175&gt;$K$163,K175=0),0,TRUNC(1.53775*POWER($K$163-K175,1.81)))</f>
        <v>0</v>
      </c>
      <c r="M175" s="3">
        <f>SUM(F175+H175+J175+L175)</f>
        <v>212</v>
      </c>
      <c r="N175" s="90">
        <f>RANK(M175,$M$165:$M$194,0)</f>
        <v>11</v>
      </c>
      <c r="AA175" t="str">
        <f t="shared" si="18"/>
        <v>Marek Tulajdan</v>
      </c>
      <c r="AB175" t="str">
        <f t="shared" si="19"/>
        <v>5.A</v>
      </c>
    </row>
    <row r="176" spans="2:28" ht="15" customHeight="1">
      <c r="B176" s="2">
        <v>12</v>
      </c>
      <c r="C176" s="75" t="s">
        <v>75</v>
      </c>
      <c r="D176" s="34" t="s">
        <v>31</v>
      </c>
      <c r="E176" s="52">
        <v>9.84</v>
      </c>
      <c r="F176" s="10">
        <f>IF(OR(E176&gt;$E$163,E176=0),0,TRUNC(72.791*POWER($E$163-E176,1.81)))</f>
        <v>0</v>
      </c>
      <c r="G176" s="11">
        <v>284</v>
      </c>
      <c r="H176" s="12">
        <f>IF(G176&lt;$G$163,0,TRUNC(0.14354*POWER(G176-$G$163,1.4)))</f>
        <v>48</v>
      </c>
      <c r="I176" s="53">
        <v>30.3</v>
      </c>
      <c r="J176" s="13">
        <f>IF(I176&lt;$I$163,0,TRUNC(5.33*POWER(I176-$I$163,1.1)))</f>
        <v>147</v>
      </c>
      <c r="K176" s="83">
        <v>71.25</v>
      </c>
      <c r="L176" s="14">
        <f>IF(OR(K176&gt;$K$163,K176=0),0,TRUNC(1.53775*POWER($K$163-K176,1.81)))</f>
        <v>0</v>
      </c>
      <c r="M176" s="3">
        <f>SUM(F176+H176+J176+L176)</f>
        <v>195</v>
      </c>
      <c r="N176" s="90">
        <f>RANK(M176,$M$165:$M$194,0)</f>
        <v>12</v>
      </c>
      <c r="AA176" t="str">
        <f t="shared" si="18"/>
        <v>Radek Michalik</v>
      </c>
      <c r="AB176" t="str">
        <f t="shared" si="19"/>
        <v>5.A</v>
      </c>
    </row>
    <row r="177" spans="2:28" ht="15" customHeight="1">
      <c r="B177" s="4">
        <v>13</v>
      </c>
      <c r="C177" s="75" t="s">
        <v>71</v>
      </c>
      <c r="D177" s="34" t="s">
        <v>32</v>
      </c>
      <c r="E177" s="52">
        <v>9.5</v>
      </c>
      <c r="F177" s="10">
        <f>IF(OR(E177&gt;$E$163,E177=0),0,TRUNC(72.791*POWER($E$163-E177,1.81)))</f>
        <v>6</v>
      </c>
      <c r="G177" s="11">
        <v>275</v>
      </c>
      <c r="H177" s="12">
        <f>IF(G177&lt;$G$163,0,TRUNC(0.14354*POWER(G177-$G$163,1.4)))</f>
        <v>39</v>
      </c>
      <c r="I177" s="53">
        <v>29.03</v>
      </c>
      <c r="J177" s="13">
        <f>IF(I177&lt;$I$163,0,TRUNC(5.33*POWER(I177-$I$163,1.1)))</f>
        <v>136</v>
      </c>
      <c r="K177" s="83">
        <v>72.9</v>
      </c>
      <c r="L177" s="14">
        <f>IF(OR(K177&gt;$K$163,K177=0),0,TRUNC(1.53775*POWER($K$163-K177,1.81)))</f>
        <v>0</v>
      </c>
      <c r="M177" s="3">
        <f>SUM(F177+H177+J177+L177)</f>
        <v>181</v>
      </c>
      <c r="N177" s="90">
        <f>RANK(M177,$M$165:$M$194,0)</f>
        <v>13</v>
      </c>
      <c r="AA177" t="str">
        <f t="shared" si="18"/>
        <v>Karel Řezanka</v>
      </c>
      <c r="AB177" t="str">
        <f t="shared" si="19"/>
        <v>5.B</v>
      </c>
    </row>
    <row r="178" spans="2:28" ht="15" customHeight="1">
      <c r="B178" s="2">
        <v>14</v>
      </c>
      <c r="C178" s="75" t="s">
        <v>68</v>
      </c>
      <c r="D178" s="34" t="s">
        <v>32</v>
      </c>
      <c r="E178" s="52">
        <v>9.26</v>
      </c>
      <c r="F178" s="10">
        <f>IF(OR(E178&gt;$E$163,E178=0),0,TRUNC(72.791*POWER($E$163-E178,1.81)))</f>
        <v>20</v>
      </c>
      <c r="G178" s="11">
        <v>273</v>
      </c>
      <c r="H178" s="12">
        <f>IF(G178&lt;$G$163,0,TRUNC(0.14354*POWER(G178-$G$163,1.4)))</f>
        <v>37</v>
      </c>
      <c r="I178" s="53">
        <v>24.14</v>
      </c>
      <c r="J178" s="13">
        <f>IF(I178&lt;$I$163,0,TRUNC(5.33*POWER(I178-$I$163,1.1)))</f>
        <v>98</v>
      </c>
      <c r="K178" s="83">
        <v>74.45</v>
      </c>
      <c r="L178" s="14">
        <f>IF(OR(K178&gt;$K$163,K178=0),0,TRUNC(1.53775*POWER($K$163-K178,1.81)))</f>
        <v>0</v>
      </c>
      <c r="M178" s="3">
        <f>SUM(F178+H178+J178+L178)</f>
        <v>155</v>
      </c>
      <c r="N178" s="90">
        <f>RANK(M178,$M$165:$M$194,0)</f>
        <v>14</v>
      </c>
      <c r="AA178" t="str">
        <f t="shared" si="18"/>
        <v>Daniel Blažek</v>
      </c>
      <c r="AB178" t="str">
        <f t="shared" si="19"/>
        <v>5.B</v>
      </c>
    </row>
    <row r="179" spans="2:28" ht="15" customHeight="1">
      <c r="B179" s="4">
        <v>15</v>
      </c>
      <c r="C179" s="75" t="s">
        <v>74</v>
      </c>
      <c r="D179" s="34" t="s">
        <v>31</v>
      </c>
      <c r="E179" s="63">
        <v>9.5</v>
      </c>
      <c r="F179" s="64">
        <f>IF(OR(E179&gt;$E$163,E179=0),0,TRUNC(72.791*POWER($E$163-E179,1.81)))</f>
        <v>6</v>
      </c>
      <c r="G179" s="65">
        <v>270</v>
      </c>
      <c r="H179" s="66">
        <f>IF(G179&lt;$G$163,0,TRUNC(0.14354*POWER(G179-$G$163,1.4)))</f>
        <v>34</v>
      </c>
      <c r="I179" s="67">
        <v>26.16</v>
      </c>
      <c r="J179" s="13">
        <f>IF(I179&lt;$I$163,0,TRUNC(5.33*POWER(I179-$I$163,1.1)))</f>
        <v>114</v>
      </c>
      <c r="K179" s="84">
        <v>67.12</v>
      </c>
      <c r="L179" s="14">
        <f>IF(OR(K179&gt;$K$163,K179=0),0,TRUNC(1.53775*POWER($K$163-K179,1.81)))</f>
        <v>0</v>
      </c>
      <c r="M179" s="3">
        <f>SUM(F179+H179+J179+L179)</f>
        <v>154</v>
      </c>
      <c r="N179" s="90">
        <f>RANK(M179,$M$165:$M$194,0)</f>
        <v>15</v>
      </c>
      <c r="AA179" t="str">
        <f t="shared" si="18"/>
        <v>Tomáš Komrska</v>
      </c>
      <c r="AB179" t="str">
        <f t="shared" si="19"/>
        <v>5.A</v>
      </c>
    </row>
    <row r="180" spans="2:28" ht="15" customHeight="1">
      <c r="B180" s="2">
        <v>16</v>
      </c>
      <c r="C180" s="75" t="s">
        <v>340</v>
      </c>
      <c r="D180" s="34" t="s">
        <v>32</v>
      </c>
      <c r="E180" s="63">
        <v>9.42</v>
      </c>
      <c r="F180" s="64">
        <f>IF(OR(E180&gt;$E$163,E180=0),0,TRUNC(72.791*POWER($E$163-E180,1.81)))</f>
        <v>10</v>
      </c>
      <c r="G180" s="65">
        <v>254</v>
      </c>
      <c r="H180" s="66">
        <f>IF(G180&lt;$G$163,0,TRUNC(0.14354*POWER(G180-$G$163,1.4)))</f>
        <v>20</v>
      </c>
      <c r="I180" s="67">
        <v>26.96</v>
      </c>
      <c r="J180" s="13">
        <f>IF(I180&lt;$I$163,0,TRUNC(5.33*POWER(I180-$I$163,1.1)))</f>
        <v>120</v>
      </c>
      <c r="K180" s="84">
        <v>75.77</v>
      </c>
      <c r="L180" s="14">
        <f>IF(OR(K180&gt;$K$163,K180=0),0,TRUNC(1.53775*POWER($K$163-K180,1.81)))</f>
        <v>0</v>
      </c>
      <c r="M180" s="3">
        <f>SUM(F180+H180+J180+L180)</f>
        <v>150</v>
      </c>
      <c r="N180" s="90">
        <f>RANK(M180,$M$165:$M$194,0)</f>
        <v>16</v>
      </c>
      <c r="AA180" t="str">
        <f t="shared" si="18"/>
        <v>Šlehofer Martin</v>
      </c>
      <c r="AB180" t="str">
        <f t="shared" si="19"/>
        <v>5.B</v>
      </c>
    </row>
    <row r="181" spans="2:28" ht="15" customHeight="1">
      <c r="B181" s="4">
        <v>17</v>
      </c>
      <c r="C181" s="75" t="s">
        <v>70</v>
      </c>
      <c r="D181" s="34" t="s">
        <v>31</v>
      </c>
      <c r="E181" s="52"/>
      <c r="F181" s="10">
        <f>IF(OR(E181&gt;$E$163,E181=0),0,TRUNC(72.791*POWER($E$163-E181,1.81)))</f>
        <v>0</v>
      </c>
      <c r="G181" s="11"/>
      <c r="H181" s="12">
        <f>IF(G181&lt;$G$163,0,TRUNC(0.14354*POWER(G181-$G$163,1.4)))</f>
        <v>0</v>
      </c>
      <c r="I181" s="53"/>
      <c r="J181" s="13">
        <f>IF(I181&lt;$I$163,0,TRUNC(5.33*POWER(I181-$I$163,1.1)))</f>
        <v>0</v>
      </c>
      <c r="K181" s="83"/>
      <c r="L181" s="14">
        <f>IF(OR(K181&gt;$K$163,K181=0),0,TRUNC(1.53775*POWER($K$163-K181,1.81)))</f>
        <v>0</v>
      </c>
      <c r="M181" s="3">
        <f>SUM(F181+H181+J181+L181)</f>
        <v>0</v>
      </c>
      <c r="N181" s="90">
        <f>RANK(M181,$M$165:$M$194,0)</f>
        <v>17</v>
      </c>
      <c r="AA181" t="str">
        <f t="shared" si="18"/>
        <v>Daniel Fencl</v>
      </c>
      <c r="AB181" t="str">
        <f t="shared" si="19"/>
        <v>5.A</v>
      </c>
    </row>
    <row r="182" spans="2:28" ht="15" customHeight="1">
      <c r="B182" s="2">
        <v>18</v>
      </c>
      <c r="C182" s="75" t="s">
        <v>65</v>
      </c>
      <c r="D182" s="34" t="s">
        <v>31</v>
      </c>
      <c r="E182" s="52"/>
      <c r="F182" s="10">
        <f>IF(OR(E182&gt;$E$163,E182=0),0,TRUNC(72.791*POWER($E$163-E182,1.81)))</f>
        <v>0</v>
      </c>
      <c r="G182" s="11"/>
      <c r="H182" s="12">
        <f>IF(G182&lt;$G$163,0,TRUNC(0.14354*POWER(G182-$G$163,1.4)))</f>
        <v>0</v>
      </c>
      <c r="I182" s="53"/>
      <c r="J182" s="13">
        <f>IF(I182&lt;$I$163,0,TRUNC(5.33*POWER(I182-$I$163,1.1)))</f>
        <v>0</v>
      </c>
      <c r="K182" s="83"/>
      <c r="L182" s="14">
        <f>IF(OR(K182&gt;$K$163,K182=0),0,TRUNC(1.53775*POWER($K$163-K182,1.81)))</f>
        <v>0</v>
      </c>
      <c r="M182" s="3">
        <f>SUM(F182+H182+J182+L182)</f>
        <v>0</v>
      </c>
      <c r="N182" s="90">
        <f>RANK(M182,$M$165:$M$194,0)</f>
        <v>17</v>
      </c>
      <c r="AA182" t="str">
        <f t="shared" si="18"/>
        <v>David Bašta</v>
      </c>
      <c r="AB182" t="str">
        <f t="shared" si="19"/>
        <v>5.A</v>
      </c>
    </row>
    <row r="183" spans="2:28" ht="15" customHeight="1">
      <c r="B183" s="4">
        <v>19</v>
      </c>
      <c r="C183" s="75" t="s">
        <v>71</v>
      </c>
      <c r="D183" s="34" t="s">
        <v>31</v>
      </c>
      <c r="E183" s="52"/>
      <c r="F183" s="10">
        <f>IF(OR(E183&gt;$E$163,E183=0),0,TRUNC(72.791*POWER($E$163-E183,1.81)))</f>
        <v>0</v>
      </c>
      <c r="G183" s="11"/>
      <c r="H183" s="12">
        <f>IF(G183&lt;$G$163,0,TRUNC(0.14354*POWER(G183-$G$163,1.4)))</f>
        <v>0</v>
      </c>
      <c r="I183" s="53"/>
      <c r="J183" s="13">
        <f>IF(I183&lt;$I$163,0,TRUNC(5.33*POWER(I183-$I$163,1.1)))</f>
        <v>0</v>
      </c>
      <c r="K183" s="83"/>
      <c r="L183" s="14">
        <f>IF(OR(K183&gt;$K$163,K183=0),0,TRUNC(1.53775*POWER($K$163-K183,1.81)))</f>
        <v>0</v>
      </c>
      <c r="M183" s="3">
        <f>SUM(F183+H183+J183+L183)</f>
        <v>0</v>
      </c>
      <c r="N183" s="90">
        <f>RANK(M183,$M$165:$M$194,0)</f>
        <v>17</v>
      </c>
      <c r="AA183" t="str">
        <f t="shared" si="18"/>
        <v>Karel Řezanka</v>
      </c>
      <c r="AB183" t="str">
        <f t="shared" si="19"/>
        <v>5.A</v>
      </c>
    </row>
    <row r="184" spans="2:28" ht="15" customHeight="1">
      <c r="B184" s="2">
        <v>20</v>
      </c>
      <c r="C184" s="75" t="s">
        <v>76</v>
      </c>
      <c r="D184" s="34" t="s">
        <v>31</v>
      </c>
      <c r="E184" s="52"/>
      <c r="F184" s="10">
        <f>IF(OR(E184&gt;$E$163,E184=0),0,TRUNC(72.791*POWER($E$163-E184,1.81)))</f>
        <v>0</v>
      </c>
      <c r="G184" s="11"/>
      <c r="H184" s="12">
        <f>IF(G184&lt;$G$163,0,TRUNC(0.14354*POWER(G184-$G$163,1.4)))</f>
        <v>0</v>
      </c>
      <c r="I184" s="53"/>
      <c r="J184" s="13">
        <f>IF(I184&lt;$I$163,0,TRUNC(5.33*POWER(I184-$I$163,1.1)))</f>
        <v>0</v>
      </c>
      <c r="K184" s="83"/>
      <c r="L184" s="14">
        <f>IF(OR(K184&gt;$K$163,K184=0),0,TRUNC(1.53775*POWER($K$163-K184,1.81)))</f>
        <v>0</v>
      </c>
      <c r="M184" s="3">
        <f>SUM(F184+H184+J184+L184)</f>
        <v>0</v>
      </c>
      <c r="N184" s="90">
        <f>RANK(M184,$M$165:$M$194,0)</f>
        <v>17</v>
      </c>
      <c r="AA184" t="str">
        <f t="shared" si="18"/>
        <v>Ladislav Hořejší</v>
      </c>
      <c r="AB184" t="str">
        <f t="shared" si="19"/>
        <v>5.A</v>
      </c>
    </row>
    <row r="185" spans="2:28" ht="15" customHeight="1">
      <c r="B185" s="4">
        <v>21</v>
      </c>
      <c r="C185" s="75" t="s">
        <v>125</v>
      </c>
      <c r="D185" s="34" t="s">
        <v>31</v>
      </c>
      <c r="E185" s="52"/>
      <c r="F185" s="10">
        <f>IF(OR(E185&gt;$E$163,E185=0),0,TRUNC(72.791*POWER($E$163-E185,1.81)))</f>
        <v>0</v>
      </c>
      <c r="G185" s="11"/>
      <c r="H185" s="12">
        <f>IF(G185&lt;$G$163,0,TRUNC(0.14354*POWER(G185-$G$163,1.4)))</f>
        <v>0</v>
      </c>
      <c r="I185" s="53"/>
      <c r="J185" s="13">
        <f>IF(I185&lt;$I$163,0,TRUNC(5.33*POWER(I185-$I$163,1.1)))</f>
        <v>0</v>
      </c>
      <c r="K185" s="83"/>
      <c r="L185" s="14">
        <f>IF(OR(K185&gt;$K$163,K185=0),0,TRUNC(1.53775*POWER($K$163-K185,1.81)))</f>
        <v>0</v>
      </c>
      <c r="M185" s="3">
        <f>SUM(F185+H185+J185+L185)</f>
        <v>0</v>
      </c>
      <c r="N185" s="90">
        <f>RANK(M185,$M$165:$M$194,0)</f>
        <v>17</v>
      </c>
      <c r="AA185" t="str">
        <f t="shared" si="18"/>
        <v>Martin Virostek</v>
      </c>
      <c r="AB185" t="str">
        <f t="shared" si="19"/>
        <v>5.A</v>
      </c>
    </row>
    <row r="186" spans="2:28" ht="15" customHeight="1">
      <c r="B186" s="2">
        <v>22</v>
      </c>
      <c r="C186" s="75" t="s">
        <v>77</v>
      </c>
      <c r="D186" s="34" t="s">
        <v>32</v>
      </c>
      <c r="E186" s="52"/>
      <c r="F186" s="10">
        <f>IF(OR(E186&gt;$E$163,E186=0),0,TRUNC(72.791*POWER($E$163-E186,1.81)))</f>
        <v>0</v>
      </c>
      <c r="G186" s="11"/>
      <c r="H186" s="12">
        <f>IF(G186&lt;$G$163,0,TRUNC(0.14354*POWER(G186-$G$163,1.4)))</f>
        <v>0</v>
      </c>
      <c r="I186" s="53"/>
      <c r="J186" s="13">
        <f>IF(I186&lt;$I$163,0,TRUNC(5.33*POWER(I186-$I$163,1.1)))</f>
        <v>0</v>
      </c>
      <c r="K186" s="83"/>
      <c r="L186" s="14">
        <f>IF(OR(K186&gt;$K$163,K186=0),0,TRUNC(1.53775*POWER($K$163-K186,1.81)))</f>
        <v>0</v>
      </c>
      <c r="M186" s="3">
        <f>SUM(F186+H186+J186+L186)</f>
        <v>0</v>
      </c>
      <c r="N186" s="90">
        <f>RANK(M186,$M$165:$M$194,0)</f>
        <v>17</v>
      </c>
      <c r="AA186" t="str">
        <f aca="true" t="shared" si="20" ref="AA186:AA193">C186</f>
        <v>Robin Hýbl</v>
      </c>
      <c r="AB186" t="str">
        <f t="shared" si="19"/>
        <v>5.B</v>
      </c>
    </row>
    <row r="187" spans="2:28" ht="15" customHeight="1">
      <c r="B187" s="4">
        <v>23</v>
      </c>
      <c r="C187" s="75"/>
      <c r="D187" s="34"/>
      <c r="E187" s="52"/>
      <c r="F187" s="10">
        <f>IF(OR(E187&gt;$E$163,E187=0),0,TRUNC(72.791*POWER($E$163-E187,1.81)))</f>
        <v>0</v>
      </c>
      <c r="G187" s="11"/>
      <c r="H187" s="12">
        <f>IF(G187&lt;$G$163,0,TRUNC(0.14354*POWER(G187-$G$163,1.4)))</f>
        <v>0</v>
      </c>
      <c r="I187" s="53"/>
      <c r="J187" s="13">
        <f>IF(I187&lt;$I$163,0,TRUNC(5.33*POWER(I187-$I$163,1.1)))</f>
        <v>0</v>
      </c>
      <c r="K187" s="83"/>
      <c r="L187" s="14">
        <f>IF(OR(K187&gt;$K$163,K187=0),0,TRUNC(1.53775*POWER($K$163-K187,1.81)))</f>
        <v>0</v>
      </c>
      <c r="M187" s="3">
        <f>SUM(F187+H187+J187+L187)</f>
        <v>0</v>
      </c>
      <c r="N187" s="90">
        <f>RANK(M187,$M$165:$M$194,0)</f>
        <v>17</v>
      </c>
      <c r="AA187">
        <f t="shared" si="20"/>
        <v>0</v>
      </c>
      <c r="AB187">
        <f t="shared" si="19"/>
        <v>0</v>
      </c>
    </row>
    <row r="188" spans="2:28" ht="15" customHeight="1">
      <c r="B188" s="2">
        <v>24</v>
      </c>
      <c r="C188" s="75"/>
      <c r="D188" s="34"/>
      <c r="E188" s="52"/>
      <c r="F188" s="10">
        <f>IF(OR(E188&gt;$E$163,E188=0),0,TRUNC(72.791*POWER($E$163-E188,1.81)))</f>
        <v>0</v>
      </c>
      <c r="G188" s="11"/>
      <c r="H188" s="12">
        <f>IF(G188&lt;$G$163,0,TRUNC(0.14354*POWER(G188-$G$163,1.4)))</f>
        <v>0</v>
      </c>
      <c r="I188" s="53"/>
      <c r="J188" s="13">
        <f>IF(I188&lt;$I$163,0,TRUNC(5.33*POWER(I188-$I$163,1.1)))</f>
        <v>0</v>
      </c>
      <c r="K188" s="83"/>
      <c r="L188" s="14">
        <f>IF(OR(K188&gt;$K$163,K188=0),0,TRUNC(1.53775*POWER($K$163-K188,1.81)))</f>
        <v>0</v>
      </c>
      <c r="M188" s="3">
        <f>SUM(F188+H188+J188+L188)</f>
        <v>0</v>
      </c>
      <c r="N188" s="90">
        <f>RANK(M188,$M$165:$M$194,0)</f>
        <v>17</v>
      </c>
      <c r="AA188">
        <f t="shared" si="20"/>
        <v>0</v>
      </c>
      <c r="AB188">
        <f t="shared" si="19"/>
        <v>0</v>
      </c>
    </row>
    <row r="189" spans="2:28" ht="15" customHeight="1">
      <c r="B189" s="4">
        <v>25</v>
      </c>
      <c r="C189" s="78"/>
      <c r="D189" s="34"/>
      <c r="E189" s="52"/>
      <c r="F189" s="10">
        <f>IF(OR(E189&gt;$E$163,E189=0),0,TRUNC(72.791*POWER($E$163-E189,1.81)))</f>
        <v>0</v>
      </c>
      <c r="G189" s="11"/>
      <c r="H189" s="12">
        <f>IF(G189&lt;$G$163,0,TRUNC(0.14354*POWER(G189-$G$163,1.4)))</f>
        <v>0</v>
      </c>
      <c r="I189" s="53"/>
      <c r="J189" s="13">
        <f>IF(I189&lt;$I$163,0,TRUNC(5.33*POWER(I189-$I$163,1.1)))</f>
        <v>0</v>
      </c>
      <c r="K189" s="83"/>
      <c r="L189" s="14">
        <f>IF(OR(K189&gt;$K$163,K189=0),0,TRUNC(1.53775*POWER($K$163-K189,1.81)))</f>
        <v>0</v>
      </c>
      <c r="M189" s="3">
        <f>SUM(F189+H189+J189+L189)</f>
        <v>0</v>
      </c>
      <c r="N189" s="90">
        <f>RANK(M189,$M$165:$M$194,0)</f>
        <v>17</v>
      </c>
      <c r="AA189">
        <f t="shared" si="20"/>
        <v>0</v>
      </c>
      <c r="AB189">
        <f t="shared" si="19"/>
        <v>0</v>
      </c>
    </row>
    <row r="190" spans="2:28" ht="15" customHeight="1">
      <c r="B190" s="2">
        <v>26</v>
      </c>
      <c r="C190" s="78"/>
      <c r="D190" s="34"/>
      <c r="E190" s="52"/>
      <c r="F190" s="10">
        <f>IF(OR(E190&gt;$E$163,E190=0),0,TRUNC(72.791*POWER($E$163-E190,1.81)))</f>
        <v>0</v>
      </c>
      <c r="G190" s="11"/>
      <c r="H190" s="12">
        <f>IF(G190&lt;$G$163,0,TRUNC(0.14354*POWER(G190-$G$163,1.4)))</f>
        <v>0</v>
      </c>
      <c r="I190" s="53"/>
      <c r="J190" s="13">
        <f>IF(I190&lt;$I$163,0,TRUNC(5.33*POWER(I190-$I$163,1.1)))</f>
        <v>0</v>
      </c>
      <c r="K190" s="83"/>
      <c r="L190" s="14">
        <f>IF(OR(K190&gt;$K$163,K190=0),0,TRUNC(1.53775*POWER($K$163-K190,1.81)))</f>
        <v>0</v>
      </c>
      <c r="M190" s="3">
        <f>SUM(F190+H190+J190+L190)</f>
        <v>0</v>
      </c>
      <c r="N190" s="90">
        <f>RANK(M190,$M$165:$M$194,0)</f>
        <v>17</v>
      </c>
      <c r="AA190">
        <f t="shared" si="20"/>
        <v>0</v>
      </c>
      <c r="AB190">
        <f t="shared" si="19"/>
        <v>0</v>
      </c>
    </row>
    <row r="191" spans="2:28" ht="15" customHeight="1">
      <c r="B191" s="4">
        <v>27</v>
      </c>
      <c r="C191" s="78"/>
      <c r="D191" s="34"/>
      <c r="E191" s="52"/>
      <c r="F191" s="10">
        <f>IF(OR(E191&gt;$E$163,E191=0),0,TRUNC(72.791*POWER($E$163-E191,1.81)))</f>
        <v>0</v>
      </c>
      <c r="G191" s="11"/>
      <c r="H191" s="12">
        <f>IF(G191&lt;$G$163,0,TRUNC(0.14354*POWER(G191-$G$163,1.4)))</f>
        <v>0</v>
      </c>
      <c r="I191" s="53"/>
      <c r="J191" s="13">
        <f>IF(I191&lt;$I$163,0,TRUNC(5.33*POWER(I191-$I$163,1.1)))</f>
        <v>0</v>
      </c>
      <c r="K191" s="83"/>
      <c r="L191" s="14">
        <f>IF(OR(K191&gt;$K$163,K191=0),0,TRUNC(1.53775*POWER($K$163-K191,1.81)))</f>
        <v>0</v>
      </c>
      <c r="M191" s="3">
        <f>SUM(F191+H191+J191+L191)</f>
        <v>0</v>
      </c>
      <c r="N191" s="90">
        <f>RANK(M191,$M$165:$M$194,0)</f>
        <v>17</v>
      </c>
      <c r="AA191">
        <f t="shared" si="20"/>
        <v>0</v>
      </c>
      <c r="AB191">
        <f t="shared" si="19"/>
        <v>0</v>
      </c>
    </row>
    <row r="192" spans="2:28" ht="15" customHeight="1">
      <c r="B192" s="2">
        <v>28</v>
      </c>
      <c r="C192" s="78"/>
      <c r="D192" s="34"/>
      <c r="E192" s="52"/>
      <c r="F192" s="10">
        <f>IF(OR(E192&gt;$E$163,E192=0),0,TRUNC(72.791*POWER($E$163-E192,1.81)))</f>
        <v>0</v>
      </c>
      <c r="G192" s="11"/>
      <c r="H192" s="12">
        <f>IF(G192&lt;$G$163,0,TRUNC(0.14354*POWER(G192-$G$163,1.4)))</f>
        <v>0</v>
      </c>
      <c r="I192" s="53"/>
      <c r="J192" s="13">
        <f>IF(I192&lt;$I$163,0,TRUNC(5.33*POWER(I192-$I$163,1.1)))</f>
        <v>0</v>
      </c>
      <c r="K192" s="83"/>
      <c r="L192" s="14">
        <f>IF(OR(K192&gt;$K$163,K192=0),0,TRUNC(1.53775*POWER($K$163-K192,1.81)))</f>
        <v>0</v>
      </c>
      <c r="M192" s="3">
        <f>SUM(F192+H192+J192+L192)</f>
        <v>0</v>
      </c>
      <c r="N192" s="90">
        <f>RANK(M192,$M$165:$M$194,0)</f>
        <v>17</v>
      </c>
      <c r="AA192">
        <f t="shared" si="20"/>
        <v>0</v>
      </c>
      <c r="AB192">
        <f t="shared" si="19"/>
        <v>0</v>
      </c>
    </row>
    <row r="193" spans="2:28" ht="15" customHeight="1">
      <c r="B193" s="4">
        <v>29</v>
      </c>
      <c r="C193" s="20"/>
      <c r="D193" s="34"/>
      <c r="E193" s="52"/>
      <c r="F193" s="10">
        <f>IF(OR(E193&gt;$E$163,E193=0),0,TRUNC(72.791*POWER($E$163-E193,1.81)))</f>
        <v>0</v>
      </c>
      <c r="G193" s="11"/>
      <c r="H193" s="12">
        <f>IF(G193&lt;$G$163,0,TRUNC(0.14354*POWER(G193-$G$163,1.4)))</f>
        <v>0</v>
      </c>
      <c r="I193" s="53"/>
      <c r="J193" s="13">
        <f>IF(I193&lt;$I$163,0,TRUNC(5.33*POWER(I193-$I$163,1.1)))</f>
        <v>0</v>
      </c>
      <c r="K193" s="83"/>
      <c r="L193" s="14">
        <f>IF(OR(K193&gt;$K$163,K193=0),0,TRUNC(1.53775*POWER($K$163-K193,1.81)))</f>
        <v>0</v>
      </c>
      <c r="M193" s="3">
        <f>SUM(F193+H193+J193+L193)</f>
        <v>0</v>
      </c>
      <c r="N193" s="90">
        <f>RANK(M193,$M$165:$M$194,0)</f>
        <v>17</v>
      </c>
      <c r="AA193">
        <f t="shared" si="20"/>
        <v>0</v>
      </c>
      <c r="AB193">
        <f t="shared" si="19"/>
        <v>0</v>
      </c>
    </row>
    <row r="194" spans="2:28" ht="15" customHeight="1">
      <c r="B194" s="2">
        <v>30</v>
      </c>
      <c r="C194" s="79"/>
      <c r="D194" s="34"/>
      <c r="E194" s="63"/>
      <c r="F194" s="64">
        <f>IF(OR(E194&gt;$E$163,E194=0),0,TRUNC(72.791*POWER($E$163-E194,1.81)))</f>
        <v>0</v>
      </c>
      <c r="G194" s="65"/>
      <c r="H194" s="66">
        <f>IF(G194&lt;$G$163,0,TRUNC(0.14354*POWER(G194-$G$163,1.4)))</f>
        <v>0</v>
      </c>
      <c r="I194" s="67"/>
      <c r="J194" s="13">
        <f>IF(I194&lt;$I$163,0,TRUNC(5.33*POWER(I194-$I$163,1.1)))</f>
        <v>0</v>
      </c>
      <c r="K194" s="84"/>
      <c r="L194" s="14">
        <f>IF(OR(K194&gt;$K$163,K194=0),0,TRUNC(1.53775*POWER($K$163-K194,1.81)))</f>
        <v>0</v>
      </c>
      <c r="M194" s="3">
        <f>SUM(F194+H194+J194+L194)</f>
        <v>0</v>
      </c>
      <c r="N194" s="90">
        <f>RANK(M194,$M$165:$M$194,0)</f>
        <v>17</v>
      </c>
      <c r="AB194">
        <f t="shared" si="19"/>
        <v>0</v>
      </c>
    </row>
    <row r="195" spans="3:14" ht="15" customHeight="1">
      <c r="C195" s="20"/>
      <c r="N195" s="91"/>
    </row>
    <row r="196" ht="15" customHeight="1"/>
  </sheetData>
  <sheetProtection selectLockedCells="1"/>
  <mergeCells count="5">
    <mergeCell ref="F4:I4"/>
    <mergeCell ref="F160:I160"/>
    <mergeCell ref="F46:I46"/>
    <mergeCell ref="F84:I84"/>
    <mergeCell ref="F122:I122"/>
  </mergeCells>
  <printOptions horizontalCentered="1"/>
  <pageMargins left="0.3937007874015748" right="0.3937007874015748" top="0.2362204724409449" bottom="0.1968503937007874" header="0" footer="0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90"/>
  <sheetViews>
    <sheetView workbookViewId="0" topLeftCell="A10">
      <selection activeCell="C190" sqref="C190"/>
    </sheetView>
  </sheetViews>
  <sheetFormatPr defaultColWidth="9.00390625" defaultRowHeight="12.75"/>
  <cols>
    <col min="1" max="1" width="1.625" style="0" customWidth="1"/>
    <col min="2" max="2" width="4.00390625" style="0" customWidth="1"/>
    <col min="3" max="3" width="27.375" style="0" customWidth="1"/>
    <col min="4" max="4" width="10.75390625" style="33" customWidth="1"/>
    <col min="5" max="12" width="8.75390625" style="0" customWidth="1"/>
    <col min="13" max="13" width="7.875" style="0" customWidth="1"/>
    <col min="16" max="16" width="2.25390625" style="0" customWidth="1"/>
    <col min="17" max="17" width="2.125" style="0" customWidth="1"/>
    <col min="18" max="18" width="1.75390625" style="0" customWidth="1"/>
    <col min="19" max="20" width="1.25" style="0" customWidth="1"/>
    <col min="21" max="21" width="1.75390625" style="0" customWidth="1"/>
    <col min="22" max="22" width="2.375" style="0" customWidth="1"/>
    <col min="23" max="24" width="1.875" style="0" customWidth="1"/>
    <col min="25" max="25" width="2.875" style="0" customWidth="1"/>
  </cols>
  <sheetData>
    <row r="2" spans="3:11" ht="18">
      <c r="C2" s="70" t="s">
        <v>40</v>
      </c>
      <c r="D2" s="71"/>
      <c r="E2" s="70">
        <v>9.76</v>
      </c>
      <c r="F2" s="70"/>
      <c r="G2" s="70">
        <v>220</v>
      </c>
      <c r="H2" s="70"/>
      <c r="I2" s="70">
        <v>9.9</v>
      </c>
      <c r="J2" s="70"/>
      <c r="K2" s="70">
        <v>65.5</v>
      </c>
    </row>
    <row r="4" spans="2:9" ht="18">
      <c r="B4" s="26" t="s">
        <v>21</v>
      </c>
      <c r="C4" s="26"/>
      <c r="D4" s="35"/>
      <c r="F4" s="126" t="str">
        <f>F42</f>
        <v>10. května 2011</v>
      </c>
      <c r="G4" s="127"/>
      <c r="H4" s="127"/>
      <c r="I4" s="127"/>
    </row>
    <row r="5" ht="15" customHeight="1"/>
    <row r="6" ht="15" customHeight="1" thickBot="1">
      <c r="C6" s="7" t="s">
        <v>9</v>
      </c>
    </row>
    <row r="7" spans="2:14" ht="15" customHeight="1" thickBot="1">
      <c r="B7" s="6"/>
      <c r="C7" s="6" t="s">
        <v>7</v>
      </c>
      <c r="D7" s="28"/>
      <c r="E7" s="29">
        <v>9.76</v>
      </c>
      <c r="F7" s="6"/>
      <c r="G7" s="30">
        <v>220</v>
      </c>
      <c r="H7" s="6"/>
      <c r="I7" s="31">
        <v>9.9</v>
      </c>
      <c r="J7" s="6"/>
      <c r="K7" s="82">
        <v>65.5</v>
      </c>
      <c r="L7" s="6"/>
      <c r="M7" s="6"/>
      <c r="N7" s="6"/>
    </row>
    <row r="8" spans="2:14" s="33" customFormat="1" ht="15" customHeight="1" thickBot="1">
      <c r="B8" s="28"/>
      <c r="C8" s="28" t="s">
        <v>0</v>
      </c>
      <c r="D8" s="28" t="s">
        <v>23</v>
      </c>
      <c r="E8" s="29" t="s">
        <v>6</v>
      </c>
      <c r="F8" s="29" t="s">
        <v>1</v>
      </c>
      <c r="G8" s="30" t="s">
        <v>2</v>
      </c>
      <c r="H8" s="30" t="s">
        <v>1</v>
      </c>
      <c r="I8" s="31" t="s">
        <v>3</v>
      </c>
      <c r="J8" s="31" t="s">
        <v>1</v>
      </c>
      <c r="K8" s="82" t="s">
        <v>4</v>
      </c>
      <c r="L8" s="32" t="s">
        <v>1</v>
      </c>
      <c r="M8" s="28" t="s">
        <v>5</v>
      </c>
      <c r="N8" s="89" t="s">
        <v>8</v>
      </c>
    </row>
    <row r="9" spans="2:28" ht="15" customHeight="1">
      <c r="B9" s="4">
        <v>1</v>
      </c>
      <c r="C9" s="111" t="s">
        <v>294</v>
      </c>
      <c r="D9" s="33" t="s">
        <v>22</v>
      </c>
      <c r="E9" s="54">
        <v>9.13</v>
      </c>
      <c r="F9" s="21">
        <f aca="true" t="shared" si="0" ref="F9:F38">IF(OR(E9=0,E9&gt;$E$7),0,TRUNC(66.6476*POWER($E$7-E9,1.81)))</f>
        <v>28</v>
      </c>
      <c r="G9" s="22">
        <v>196</v>
      </c>
      <c r="H9" s="23">
        <f aca="true" t="shared" si="1" ref="H9:H38">IF(G9&lt;$G$7,0,TRUNC(0.188807*POWER(G9-$G$7,1.41)))</f>
        <v>0</v>
      </c>
      <c r="I9" s="56">
        <v>9.8</v>
      </c>
      <c r="J9" s="24">
        <f aca="true" t="shared" si="2" ref="J9:J38">IF(I9&lt;$I$7,0,TRUNC(7.86*POWER(I9-$I$7,1.01)))</f>
        <v>0</v>
      </c>
      <c r="K9" s="87">
        <v>70.27</v>
      </c>
      <c r="L9" s="25">
        <f aca="true" t="shared" si="3" ref="L9:L38">IF(OR(K9=0,K9&gt;$K$7),0,TRUNC(4.99087*POWER($K$7-K9,1.81)))</f>
        <v>0</v>
      </c>
      <c r="M9" s="1">
        <f aca="true" t="shared" si="4" ref="M9:M38">SUM(F9+H9+J9+L9)</f>
        <v>28</v>
      </c>
      <c r="N9" s="90">
        <f aca="true" t="shared" si="5" ref="N9:N38">RANK(M9,$M$9:$M$38,0)</f>
        <v>1</v>
      </c>
      <c r="AA9" t="str">
        <f>C9</f>
        <v>Jánská Ema</v>
      </c>
      <c r="AB9" t="str">
        <f>D9</f>
        <v>1.A</v>
      </c>
    </row>
    <row r="10" spans="2:28" ht="15" customHeight="1">
      <c r="B10" s="2">
        <v>2</v>
      </c>
      <c r="C10" s="111" t="s">
        <v>330</v>
      </c>
      <c r="D10" s="33" t="s">
        <v>24</v>
      </c>
      <c r="E10" s="54">
        <v>10.46</v>
      </c>
      <c r="F10" s="21">
        <f t="shared" si="0"/>
        <v>0</v>
      </c>
      <c r="G10" s="22">
        <v>254</v>
      </c>
      <c r="H10" s="23">
        <f t="shared" si="1"/>
        <v>27</v>
      </c>
      <c r="I10" s="56">
        <v>6.96</v>
      </c>
      <c r="J10" s="24">
        <f t="shared" si="2"/>
        <v>0</v>
      </c>
      <c r="K10" s="87">
        <v>91.94</v>
      </c>
      <c r="L10" s="25">
        <f t="shared" si="3"/>
        <v>0</v>
      </c>
      <c r="M10" s="1">
        <f t="shared" si="4"/>
        <v>27</v>
      </c>
      <c r="N10" s="90">
        <f t="shared" si="5"/>
        <v>2</v>
      </c>
      <c r="AA10" t="str">
        <f aca="true" t="shared" si="6" ref="AA10:AA34">C10</f>
        <v> Slavíková Tereza</v>
      </c>
      <c r="AB10" t="str">
        <f aca="true" t="shared" si="7" ref="AB10:AB34">D10</f>
        <v>1.B</v>
      </c>
    </row>
    <row r="11" spans="2:28" ht="15" customHeight="1">
      <c r="B11" s="4">
        <v>3</v>
      </c>
      <c r="C11" s="111" t="s">
        <v>303</v>
      </c>
      <c r="D11" s="33" t="s">
        <v>22</v>
      </c>
      <c r="E11" s="54">
        <v>9.77</v>
      </c>
      <c r="F11" s="21">
        <f t="shared" si="0"/>
        <v>0</v>
      </c>
      <c r="G11" s="22">
        <v>250</v>
      </c>
      <c r="H11" s="23">
        <f t="shared" si="1"/>
        <v>22</v>
      </c>
      <c r="I11" s="56">
        <v>9.5</v>
      </c>
      <c r="J11" s="24">
        <f t="shared" si="2"/>
        <v>0</v>
      </c>
      <c r="K11" s="87">
        <v>72</v>
      </c>
      <c r="L11" s="25">
        <f t="shared" si="3"/>
        <v>0</v>
      </c>
      <c r="M11" s="1">
        <f t="shared" si="4"/>
        <v>22</v>
      </c>
      <c r="N11" s="90">
        <f t="shared" si="5"/>
        <v>3</v>
      </c>
      <c r="AA11" t="str">
        <f t="shared" si="6"/>
        <v>Šilhanová Aneta</v>
      </c>
      <c r="AB11" t="str">
        <f t="shared" si="7"/>
        <v>1.A</v>
      </c>
    </row>
    <row r="12" spans="2:28" ht="15" customHeight="1">
      <c r="B12" s="2">
        <v>4</v>
      </c>
      <c r="C12" s="111" t="s">
        <v>297</v>
      </c>
      <c r="D12" s="33" t="s">
        <v>22</v>
      </c>
      <c r="E12" s="54">
        <v>10.04</v>
      </c>
      <c r="F12" s="21">
        <f t="shared" si="0"/>
        <v>0</v>
      </c>
      <c r="G12" s="22">
        <v>247</v>
      </c>
      <c r="H12" s="23">
        <f t="shared" si="1"/>
        <v>19</v>
      </c>
      <c r="I12" s="56">
        <v>10.09</v>
      </c>
      <c r="J12" s="24">
        <f t="shared" si="2"/>
        <v>1</v>
      </c>
      <c r="K12" s="87">
        <v>74.36</v>
      </c>
      <c r="L12" s="25">
        <f t="shared" si="3"/>
        <v>0</v>
      </c>
      <c r="M12" s="1">
        <f t="shared" si="4"/>
        <v>20</v>
      </c>
      <c r="N12" s="90">
        <f t="shared" si="5"/>
        <v>4</v>
      </c>
      <c r="AA12" t="str">
        <f t="shared" si="6"/>
        <v> Kubovcová Barbora</v>
      </c>
      <c r="AB12" t="str">
        <f t="shared" si="7"/>
        <v>1.A</v>
      </c>
    </row>
    <row r="13" spans="2:28" ht="15" customHeight="1">
      <c r="B13" s="4">
        <v>5</v>
      </c>
      <c r="C13" s="111" t="s">
        <v>331</v>
      </c>
      <c r="D13" s="33" t="s">
        <v>24</v>
      </c>
      <c r="E13" s="54">
        <v>10.19</v>
      </c>
      <c r="F13" s="21">
        <f t="shared" si="0"/>
        <v>0</v>
      </c>
      <c r="G13" s="22">
        <v>170</v>
      </c>
      <c r="H13" s="23">
        <f t="shared" si="1"/>
        <v>0</v>
      </c>
      <c r="I13" s="56">
        <v>12.21</v>
      </c>
      <c r="J13" s="24">
        <f t="shared" si="2"/>
        <v>18</v>
      </c>
      <c r="K13" s="87">
        <v>71.69</v>
      </c>
      <c r="L13" s="25">
        <f t="shared" si="3"/>
        <v>0</v>
      </c>
      <c r="M13" s="1">
        <f t="shared" si="4"/>
        <v>18</v>
      </c>
      <c r="N13" s="90">
        <f t="shared" si="5"/>
        <v>5</v>
      </c>
      <c r="AA13" t="str">
        <f t="shared" si="6"/>
        <v> Švecová Nella</v>
      </c>
      <c r="AB13" t="str">
        <f t="shared" si="7"/>
        <v>1.B</v>
      </c>
    </row>
    <row r="14" spans="2:28" ht="15" customHeight="1">
      <c r="B14" s="2">
        <v>6</v>
      </c>
      <c r="C14" s="111" t="s">
        <v>299</v>
      </c>
      <c r="D14" s="33" t="s">
        <v>22</v>
      </c>
      <c r="E14" s="54">
        <v>10.37</v>
      </c>
      <c r="F14" s="21">
        <f t="shared" si="0"/>
        <v>0</v>
      </c>
      <c r="G14" s="22">
        <v>235</v>
      </c>
      <c r="H14" s="23">
        <f t="shared" si="1"/>
        <v>8</v>
      </c>
      <c r="I14" s="56">
        <v>7.6</v>
      </c>
      <c r="J14" s="24">
        <f t="shared" si="2"/>
        <v>0</v>
      </c>
      <c r="K14" s="87">
        <v>78.06</v>
      </c>
      <c r="L14" s="25">
        <f t="shared" si="3"/>
        <v>0</v>
      </c>
      <c r="M14" s="1">
        <f t="shared" si="4"/>
        <v>8</v>
      </c>
      <c r="N14" s="90">
        <f t="shared" si="5"/>
        <v>6</v>
      </c>
      <c r="AA14" t="str">
        <f t="shared" si="6"/>
        <v> Kuldová Aneta</v>
      </c>
      <c r="AB14" t="str">
        <f t="shared" si="7"/>
        <v>1.A</v>
      </c>
    </row>
    <row r="15" spans="2:28" ht="15" customHeight="1">
      <c r="B15" s="4">
        <v>7</v>
      </c>
      <c r="C15" s="111" t="s">
        <v>292</v>
      </c>
      <c r="D15" s="33" t="s">
        <v>22</v>
      </c>
      <c r="E15" s="54">
        <v>9.59</v>
      </c>
      <c r="F15" s="21">
        <f t="shared" si="0"/>
        <v>2</v>
      </c>
      <c r="G15" s="22">
        <v>168</v>
      </c>
      <c r="H15" s="23">
        <f t="shared" si="1"/>
        <v>0</v>
      </c>
      <c r="I15" s="56">
        <v>6.39</v>
      </c>
      <c r="J15" s="24">
        <f t="shared" si="2"/>
        <v>0</v>
      </c>
      <c r="K15" s="87">
        <v>92.87</v>
      </c>
      <c r="L15" s="25">
        <f t="shared" si="3"/>
        <v>0</v>
      </c>
      <c r="M15" s="1">
        <f t="shared" si="4"/>
        <v>2</v>
      </c>
      <c r="N15" s="90">
        <f t="shared" si="5"/>
        <v>7</v>
      </c>
      <c r="AA15" t="str">
        <f t="shared" si="6"/>
        <v> Frantová Karolína</v>
      </c>
      <c r="AB15" t="str">
        <f t="shared" si="7"/>
        <v>1.A</v>
      </c>
    </row>
    <row r="16" spans="2:28" ht="15" customHeight="1">
      <c r="B16" s="2">
        <v>8</v>
      </c>
      <c r="C16" s="111" t="s">
        <v>301</v>
      </c>
      <c r="D16" s="33" t="s">
        <v>22</v>
      </c>
      <c r="E16" s="54">
        <v>10.68</v>
      </c>
      <c r="F16" s="21">
        <f t="shared" si="0"/>
        <v>0</v>
      </c>
      <c r="G16" s="22">
        <v>226</v>
      </c>
      <c r="H16" s="23">
        <f t="shared" si="1"/>
        <v>2</v>
      </c>
      <c r="I16" s="56">
        <v>8.65</v>
      </c>
      <c r="J16" s="24">
        <f t="shared" si="2"/>
        <v>0</v>
      </c>
      <c r="K16" s="87">
        <v>91.32</v>
      </c>
      <c r="L16" s="25">
        <f t="shared" si="3"/>
        <v>0</v>
      </c>
      <c r="M16" s="1">
        <f t="shared" si="4"/>
        <v>2</v>
      </c>
      <c r="N16" s="90">
        <f t="shared" si="5"/>
        <v>7</v>
      </c>
      <c r="AA16" t="str">
        <f t="shared" si="6"/>
        <v> Ročková Dita</v>
      </c>
      <c r="AB16" t="str">
        <f t="shared" si="7"/>
        <v>1.A</v>
      </c>
    </row>
    <row r="17" spans="2:28" ht="15" customHeight="1">
      <c r="B17" s="4">
        <v>9</v>
      </c>
      <c r="C17" s="111" t="s">
        <v>323</v>
      </c>
      <c r="D17" s="33" t="s">
        <v>24</v>
      </c>
      <c r="E17" s="54">
        <v>11.47</v>
      </c>
      <c r="F17" s="21">
        <f t="shared" si="0"/>
        <v>0</v>
      </c>
      <c r="G17" s="22">
        <v>150</v>
      </c>
      <c r="H17" s="23">
        <f t="shared" si="1"/>
        <v>0</v>
      </c>
      <c r="I17" s="56">
        <v>7.19</v>
      </c>
      <c r="J17" s="24">
        <f t="shared" si="2"/>
        <v>0</v>
      </c>
      <c r="K17" s="87">
        <v>85.89</v>
      </c>
      <c r="L17" s="25">
        <f t="shared" si="3"/>
        <v>0</v>
      </c>
      <c r="M17" s="1">
        <f t="shared" si="4"/>
        <v>0</v>
      </c>
      <c r="N17" s="90">
        <f t="shared" si="5"/>
        <v>9</v>
      </c>
      <c r="AA17" t="str">
        <f t="shared" si="6"/>
        <v> Bambásková Jennifer</v>
      </c>
      <c r="AB17" t="str">
        <f t="shared" si="7"/>
        <v>1.B</v>
      </c>
    </row>
    <row r="18" spans="2:28" ht="15" customHeight="1">
      <c r="B18" s="2">
        <v>10</v>
      </c>
      <c r="C18" s="111" t="s">
        <v>324</v>
      </c>
      <c r="D18" s="33" t="s">
        <v>24</v>
      </c>
      <c r="E18" s="54">
        <v>10.95</v>
      </c>
      <c r="F18" s="21">
        <f t="shared" si="0"/>
        <v>0</v>
      </c>
      <c r="G18" s="22">
        <v>215</v>
      </c>
      <c r="H18" s="23">
        <f t="shared" si="1"/>
        <v>0</v>
      </c>
      <c r="I18" s="56">
        <v>7.92</v>
      </c>
      <c r="J18" s="24">
        <f t="shared" si="2"/>
        <v>0</v>
      </c>
      <c r="K18" s="87">
        <v>79.54</v>
      </c>
      <c r="L18" s="25">
        <f t="shared" si="3"/>
        <v>0</v>
      </c>
      <c r="M18" s="1">
        <f t="shared" si="4"/>
        <v>0</v>
      </c>
      <c r="N18" s="90">
        <f t="shared" si="5"/>
        <v>9</v>
      </c>
      <c r="AA18" t="str">
        <f t="shared" si="6"/>
        <v> Foučková Karolína</v>
      </c>
      <c r="AB18" t="str">
        <f t="shared" si="7"/>
        <v>1.B</v>
      </c>
    </row>
    <row r="19" spans="2:28" ht="15" customHeight="1">
      <c r="B19" s="4">
        <v>11</v>
      </c>
      <c r="C19" s="111" t="s">
        <v>325</v>
      </c>
      <c r="D19" s="33" t="s">
        <v>24</v>
      </c>
      <c r="E19" s="54">
        <v>10.75</v>
      </c>
      <c r="F19" s="21">
        <f t="shared" si="0"/>
        <v>0</v>
      </c>
      <c r="G19" s="22">
        <v>190</v>
      </c>
      <c r="H19" s="23">
        <f t="shared" si="1"/>
        <v>0</v>
      </c>
      <c r="I19" s="56">
        <v>6.71</v>
      </c>
      <c r="J19" s="24">
        <f t="shared" si="2"/>
        <v>0</v>
      </c>
      <c r="K19" s="87">
        <v>87.68</v>
      </c>
      <c r="L19" s="25">
        <f t="shared" si="3"/>
        <v>0</v>
      </c>
      <c r="M19" s="1">
        <f t="shared" si="4"/>
        <v>0</v>
      </c>
      <c r="N19" s="90">
        <f t="shared" si="5"/>
        <v>9</v>
      </c>
      <c r="AA19" t="str">
        <f t="shared" si="6"/>
        <v> Foučková Natálie</v>
      </c>
      <c r="AB19" t="str">
        <f t="shared" si="7"/>
        <v>1.B</v>
      </c>
    </row>
    <row r="20" spans="2:28" ht="15" customHeight="1">
      <c r="B20" s="2">
        <v>12</v>
      </c>
      <c r="C20" s="111" t="s">
        <v>295</v>
      </c>
      <c r="D20" s="33" t="s">
        <v>22</v>
      </c>
      <c r="E20" s="54">
        <v>11.89</v>
      </c>
      <c r="F20" s="21">
        <f t="shared" si="0"/>
        <v>0</v>
      </c>
      <c r="G20" s="22">
        <v>210</v>
      </c>
      <c r="H20" s="23">
        <f t="shared" si="1"/>
        <v>0</v>
      </c>
      <c r="I20" s="56">
        <v>5.81</v>
      </c>
      <c r="J20" s="24">
        <f t="shared" si="2"/>
        <v>0</v>
      </c>
      <c r="K20" s="87">
        <v>95.18</v>
      </c>
      <c r="L20" s="25">
        <f t="shared" si="3"/>
        <v>0</v>
      </c>
      <c r="M20" s="1">
        <f t="shared" si="4"/>
        <v>0</v>
      </c>
      <c r="N20" s="90">
        <f t="shared" si="5"/>
        <v>9</v>
      </c>
      <c r="AA20" t="str">
        <f t="shared" si="6"/>
        <v> Jelenová Adéla</v>
      </c>
      <c r="AB20" t="str">
        <f t="shared" si="7"/>
        <v>1.A</v>
      </c>
    </row>
    <row r="21" spans="2:28" ht="15" customHeight="1">
      <c r="B21" s="4">
        <v>13</v>
      </c>
      <c r="C21" s="111" t="s">
        <v>296</v>
      </c>
      <c r="D21" s="33" t="s">
        <v>22</v>
      </c>
      <c r="E21" s="54">
        <v>12.41</v>
      </c>
      <c r="F21" s="21">
        <f t="shared" si="0"/>
        <v>0</v>
      </c>
      <c r="G21" s="22">
        <v>180</v>
      </c>
      <c r="H21" s="23">
        <f t="shared" si="1"/>
        <v>0</v>
      </c>
      <c r="I21" s="56">
        <v>7.1</v>
      </c>
      <c r="J21" s="24">
        <f t="shared" si="2"/>
        <v>0</v>
      </c>
      <c r="K21" s="87">
        <v>89.59</v>
      </c>
      <c r="L21" s="25">
        <f t="shared" si="3"/>
        <v>0</v>
      </c>
      <c r="M21" s="1">
        <f t="shared" si="4"/>
        <v>0</v>
      </c>
      <c r="N21" s="90">
        <f t="shared" si="5"/>
        <v>9</v>
      </c>
      <c r="AA21" t="str">
        <f t="shared" si="6"/>
        <v> Kačmárová Nikol</v>
      </c>
      <c r="AB21" t="str">
        <f t="shared" si="7"/>
        <v>1.A</v>
      </c>
    </row>
    <row r="22" spans="2:28" ht="15" customHeight="1">
      <c r="B22" s="2">
        <v>14</v>
      </c>
      <c r="C22" s="111" t="s">
        <v>327</v>
      </c>
      <c r="D22" s="33" t="s">
        <v>24</v>
      </c>
      <c r="E22" s="54">
        <v>10.38</v>
      </c>
      <c r="F22" s="21">
        <f t="shared" si="0"/>
        <v>0</v>
      </c>
      <c r="G22" s="22">
        <v>130</v>
      </c>
      <c r="H22" s="23">
        <f t="shared" si="1"/>
        <v>0</v>
      </c>
      <c r="I22" s="56">
        <v>8.09</v>
      </c>
      <c r="J22" s="24">
        <f t="shared" si="2"/>
        <v>0</v>
      </c>
      <c r="K22" s="87">
        <v>74.56</v>
      </c>
      <c r="L22" s="25">
        <f t="shared" si="3"/>
        <v>0</v>
      </c>
      <c r="M22" s="1">
        <f t="shared" si="4"/>
        <v>0</v>
      </c>
      <c r="N22" s="90">
        <f t="shared" si="5"/>
        <v>9</v>
      </c>
      <c r="AA22" t="str">
        <f t="shared" si="6"/>
        <v> Polanová Aneta</v>
      </c>
      <c r="AB22" t="str">
        <f t="shared" si="7"/>
        <v>1.B</v>
      </c>
    </row>
    <row r="23" spans="2:28" ht="15" customHeight="1" thickBot="1">
      <c r="B23" s="4">
        <v>15</v>
      </c>
      <c r="C23" s="111" t="s">
        <v>328</v>
      </c>
      <c r="D23" s="33" t="s">
        <v>24</v>
      </c>
      <c r="E23" s="54"/>
      <c r="F23" s="21">
        <f t="shared" si="0"/>
        <v>0</v>
      </c>
      <c r="G23" s="38"/>
      <c r="H23" s="23">
        <f t="shared" si="1"/>
        <v>0</v>
      </c>
      <c r="I23" s="57"/>
      <c r="J23" s="24">
        <f t="shared" si="2"/>
        <v>0</v>
      </c>
      <c r="K23" s="88"/>
      <c r="L23" s="25">
        <f t="shared" si="3"/>
        <v>0</v>
      </c>
      <c r="M23" s="39">
        <f t="shared" si="4"/>
        <v>0</v>
      </c>
      <c r="N23" s="90">
        <f t="shared" si="5"/>
        <v>9</v>
      </c>
      <c r="AA23" t="str">
        <f t="shared" si="6"/>
        <v> Poskočilová Eliška</v>
      </c>
      <c r="AB23" t="str">
        <f t="shared" si="7"/>
        <v>1.B</v>
      </c>
    </row>
    <row r="24" spans="2:28" ht="15" customHeight="1" thickTop="1">
      <c r="B24" s="2">
        <v>16</v>
      </c>
      <c r="C24" s="111" t="s">
        <v>304</v>
      </c>
      <c r="D24" s="33" t="s">
        <v>22</v>
      </c>
      <c r="E24" s="54">
        <v>9.76</v>
      </c>
      <c r="F24" s="21">
        <f t="shared" si="0"/>
        <v>0</v>
      </c>
      <c r="G24" s="22">
        <v>196</v>
      </c>
      <c r="H24" s="23">
        <f t="shared" si="1"/>
        <v>0</v>
      </c>
      <c r="I24" s="56">
        <v>9.35</v>
      </c>
      <c r="J24" s="24">
        <f t="shared" si="2"/>
        <v>0</v>
      </c>
      <c r="K24" s="87">
        <v>79.63</v>
      </c>
      <c r="L24" s="25">
        <f t="shared" si="3"/>
        <v>0</v>
      </c>
      <c r="M24" s="5">
        <f t="shared" si="4"/>
        <v>0</v>
      </c>
      <c r="N24" s="90">
        <f t="shared" si="5"/>
        <v>9</v>
      </c>
      <c r="AA24" t="str">
        <f t="shared" si="6"/>
        <v> Šudomová Kateřina</v>
      </c>
      <c r="AB24" t="str">
        <f t="shared" si="7"/>
        <v>1.A</v>
      </c>
    </row>
    <row r="25" spans="2:28" ht="15" customHeight="1">
      <c r="B25" s="4">
        <v>17</v>
      </c>
      <c r="C25" s="111" t="s">
        <v>332</v>
      </c>
      <c r="D25" s="33" t="s">
        <v>24</v>
      </c>
      <c r="E25" s="54">
        <v>11.1</v>
      </c>
      <c r="F25" s="21">
        <f t="shared" si="0"/>
        <v>0</v>
      </c>
      <c r="G25" s="22">
        <v>189</v>
      </c>
      <c r="H25" s="23">
        <f t="shared" si="1"/>
        <v>0</v>
      </c>
      <c r="I25" s="56">
        <v>6.75</v>
      </c>
      <c r="J25" s="24">
        <f t="shared" si="2"/>
        <v>0</v>
      </c>
      <c r="K25" s="87">
        <v>83.37</v>
      </c>
      <c r="L25" s="25">
        <f t="shared" si="3"/>
        <v>0</v>
      </c>
      <c r="M25" s="1">
        <f t="shared" si="4"/>
        <v>0</v>
      </c>
      <c r="N25" s="90">
        <f t="shared" si="5"/>
        <v>9</v>
      </c>
      <c r="AA25" t="str">
        <f t="shared" si="6"/>
        <v> Švihovcová Šárka</v>
      </c>
      <c r="AB25" t="str">
        <f t="shared" si="7"/>
        <v>1.B</v>
      </c>
    </row>
    <row r="26" spans="2:28" ht="15" customHeight="1">
      <c r="B26" s="2">
        <v>18</v>
      </c>
      <c r="C26" s="111" t="s">
        <v>293</v>
      </c>
      <c r="D26" s="33" t="s">
        <v>22</v>
      </c>
      <c r="E26" s="54"/>
      <c r="F26" s="21">
        <f t="shared" si="0"/>
        <v>0</v>
      </c>
      <c r="G26" s="22"/>
      <c r="H26" s="23">
        <f t="shared" si="1"/>
        <v>0</v>
      </c>
      <c r="I26" s="56"/>
      <c r="J26" s="24">
        <f t="shared" si="2"/>
        <v>0</v>
      </c>
      <c r="K26" s="87"/>
      <c r="L26" s="25">
        <f t="shared" si="3"/>
        <v>0</v>
      </c>
      <c r="M26" s="1">
        <f t="shared" si="4"/>
        <v>0</v>
      </c>
      <c r="N26" s="90">
        <f t="shared" si="5"/>
        <v>9</v>
      </c>
      <c r="AA26" t="str">
        <f t="shared" si="6"/>
        <v>Hankovcová Tereza</v>
      </c>
      <c r="AB26" t="str">
        <f t="shared" si="7"/>
        <v>1.A</v>
      </c>
    </row>
    <row r="27" spans="2:28" ht="15" customHeight="1">
      <c r="B27" s="4">
        <v>19</v>
      </c>
      <c r="C27" s="111" t="s">
        <v>326</v>
      </c>
      <c r="D27" s="33" t="s">
        <v>24</v>
      </c>
      <c r="E27" s="54">
        <v>10.75</v>
      </c>
      <c r="F27" s="21">
        <f t="shared" si="0"/>
        <v>0</v>
      </c>
      <c r="G27" s="22">
        <v>200</v>
      </c>
      <c r="H27" s="23">
        <f t="shared" si="1"/>
        <v>0</v>
      </c>
      <c r="I27" s="56">
        <v>8.82</v>
      </c>
      <c r="J27" s="24">
        <f t="shared" si="2"/>
        <v>0</v>
      </c>
      <c r="K27" s="87">
        <v>79.15</v>
      </c>
      <c r="L27" s="25">
        <f t="shared" si="3"/>
        <v>0</v>
      </c>
      <c r="M27" s="1">
        <f t="shared" si="4"/>
        <v>0</v>
      </c>
      <c r="N27" s="90">
        <f t="shared" si="5"/>
        <v>9</v>
      </c>
      <c r="AA27" t="str">
        <f t="shared" si="6"/>
        <v>Johanesová Adéla</v>
      </c>
      <c r="AB27" t="str">
        <f t="shared" si="7"/>
        <v>1.B</v>
      </c>
    </row>
    <row r="28" spans="2:28" ht="15" customHeight="1">
      <c r="B28" s="2">
        <v>20</v>
      </c>
      <c r="C28" s="111" t="s">
        <v>298</v>
      </c>
      <c r="D28" s="33" t="s">
        <v>22</v>
      </c>
      <c r="E28" s="54">
        <v>12.23</v>
      </c>
      <c r="F28" s="21">
        <f t="shared" si="0"/>
        <v>0</v>
      </c>
      <c r="G28" s="22">
        <v>186</v>
      </c>
      <c r="H28" s="23">
        <f t="shared" si="1"/>
        <v>0</v>
      </c>
      <c r="I28" s="56">
        <v>7.14</v>
      </c>
      <c r="J28" s="24">
        <f t="shared" si="2"/>
        <v>0</v>
      </c>
      <c r="K28" s="87">
        <v>94.04</v>
      </c>
      <c r="L28" s="25">
        <f t="shared" si="3"/>
        <v>0</v>
      </c>
      <c r="M28" s="1">
        <f t="shared" si="4"/>
        <v>0</v>
      </c>
      <c r="N28" s="90">
        <f t="shared" si="5"/>
        <v>9</v>
      </c>
      <c r="AA28" t="str">
        <f t="shared" si="6"/>
        <v>Machalová Markéta</v>
      </c>
      <c r="AB28" t="str">
        <f t="shared" si="7"/>
        <v>1.A</v>
      </c>
    </row>
    <row r="29" spans="2:28" ht="15" customHeight="1">
      <c r="B29" s="4">
        <v>21</v>
      </c>
      <c r="C29" s="111" t="s">
        <v>300</v>
      </c>
      <c r="D29" s="33" t="s">
        <v>22</v>
      </c>
      <c r="E29" s="54">
        <v>12.56</v>
      </c>
      <c r="F29" s="21">
        <f t="shared" si="0"/>
        <v>0</v>
      </c>
      <c r="G29" s="22">
        <v>179</v>
      </c>
      <c r="H29" s="23">
        <f t="shared" si="1"/>
        <v>0</v>
      </c>
      <c r="I29" s="56">
        <v>5.7</v>
      </c>
      <c r="J29" s="24">
        <f t="shared" si="2"/>
        <v>0</v>
      </c>
      <c r="K29" s="87">
        <v>99.77</v>
      </c>
      <c r="L29" s="25">
        <f t="shared" si="3"/>
        <v>0</v>
      </c>
      <c r="M29" s="1">
        <f t="shared" si="4"/>
        <v>0</v>
      </c>
      <c r="N29" s="90">
        <f t="shared" si="5"/>
        <v>9</v>
      </c>
      <c r="AA29" t="str">
        <f t="shared" si="6"/>
        <v>Matulková Terezie</v>
      </c>
      <c r="AB29" t="str">
        <f t="shared" si="7"/>
        <v>1.A</v>
      </c>
    </row>
    <row r="30" spans="2:28" ht="15" customHeight="1">
      <c r="B30" s="2">
        <v>22</v>
      </c>
      <c r="C30" s="111" t="s">
        <v>329</v>
      </c>
      <c r="D30" s="33" t="s">
        <v>24</v>
      </c>
      <c r="E30" s="54">
        <v>10.62</v>
      </c>
      <c r="F30" s="21">
        <f t="shared" si="0"/>
        <v>0</v>
      </c>
      <c r="G30" s="22">
        <v>221</v>
      </c>
      <c r="H30" s="23">
        <f t="shared" si="1"/>
        <v>0</v>
      </c>
      <c r="I30" s="56">
        <v>8.24</v>
      </c>
      <c r="J30" s="24">
        <f t="shared" si="2"/>
        <v>0</v>
      </c>
      <c r="K30" s="87">
        <v>81.56</v>
      </c>
      <c r="L30" s="25">
        <f t="shared" si="3"/>
        <v>0</v>
      </c>
      <c r="M30" s="1">
        <f t="shared" si="4"/>
        <v>0</v>
      </c>
      <c r="N30" s="90">
        <f t="shared" si="5"/>
        <v>9</v>
      </c>
      <c r="AA30" t="str">
        <f t="shared" si="6"/>
        <v>Rážová Markéta</v>
      </c>
      <c r="AB30" t="str">
        <f t="shared" si="7"/>
        <v>1.B</v>
      </c>
    </row>
    <row r="31" spans="2:28" ht="15" customHeight="1">
      <c r="B31" s="4">
        <v>23</v>
      </c>
      <c r="C31" s="111" t="s">
        <v>302</v>
      </c>
      <c r="D31" s="33" t="s">
        <v>22</v>
      </c>
      <c r="E31" s="54">
        <v>10.26</v>
      </c>
      <c r="F31" s="21">
        <f t="shared" si="0"/>
        <v>0</v>
      </c>
      <c r="G31" s="22">
        <v>195</v>
      </c>
      <c r="H31" s="23">
        <f t="shared" si="1"/>
        <v>0</v>
      </c>
      <c r="I31" s="56">
        <v>8.58</v>
      </c>
      <c r="J31" s="24">
        <f t="shared" si="2"/>
        <v>0</v>
      </c>
      <c r="K31" s="87">
        <v>80.57</v>
      </c>
      <c r="L31" s="25">
        <f t="shared" si="3"/>
        <v>0</v>
      </c>
      <c r="M31" s="1">
        <f t="shared" si="4"/>
        <v>0</v>
      </c>
      <c r="N31" s="90">
        <f t="shared" si="5"/>
        <v>9</v>
      </c>
      <c r="AA31" t="str">
        <f t="shared" si="6"/>
        <v>Říhová Tereza</v>
      </c>
      <c r="AB31" t="str">
        <f t="shared" si="7"/>
        <v>1.A</v>
      </c>
    </row>
    <row r="32" spans="2:28" ht="15" customHeight="1">
      <c r="B32" s="2">
        <v>24</v>
      </c>
      <c r="C32" s="111" t="s">
        <v>333</v>
      </c>
      <c r="D32" s="33" t="s">
        <v>24</v>
      </c>
      <c r="E32" s="54">
        <v>10.73</v>
      </c>
      <c r="F32" s="21">
        <f t="shared" si="0"/>
        <v>0</v>
      </c>
      <c r="G32" s="22">
        <v>110</v>
      </c>
      <c r="H32" s="23">
        <f t="shared" si="1"/>
        <v>0</v>
      </c>
      <c r="I32" s="56">
        <v>6.92</v>
      </c>
      <c r="J32" s="24">
        <f t="shared" si="2"/>
        <v>0</v>
      </c>
      <c r="K32" s="87">
        <v>82.24</v>
      </c>
      <c r="L32" s="25">
        <f t="shared" si="3"/>
        <v>0</v>
      </c>
      <c r="M32" s="1">
        <f t="shared" si="4"/>
        <v>0</v>
      </c>
      <c r="N32" s="90">
        <f t="shared" si="5"/>
        <v>9</v>
      </c>
      <c r="AA32" t="str">
        <f t="shared" si="6"/>
        <v>Turková Barbora</v>
      </c>
      <c r="AB32" t="str">
        <f t="shared" si="7"/>
        <v>1.B</v>
      </c>
    </row>
    <row r="33" spans="2:28" ht="15" customHeight="1">
      <c r="B33" s="4">
        <v>25</v>
      </c>
      <c r="C33" s="111" t="s">
        <v>334</v>
      </c>
      <c r="D33" s="33" t="s">
        <v>24</v>
      </c>
      <c r="E33" s="54">
        <v>11.13</v>
      </c>
      <c r="F33" s="21">
        <f t="shared" si="0"/>
        <v>0</v>
      </c>
      <c r="G33" s="22">
        <v>190</v>
      </c>
      <c r="H33" s="23">
        <f t="shared" si="1"/>
        <v>0</v>
      </c>
      <c r="I33" s="56">
        <v>7.11</v>
      </c>
      <c r="J33" s="24">
        <f t="shared" si="2"/>
        <v>0</v>
      </c>
      <c r="K33" s="87">
        <v>86.51</v>
      </c>
      <c r="L33" s="25">
        <f t="shared" si="3"/>
        <v>0</v>
      </c>
      <c r="M33" s="1">
        <f t="shared" si="4"/>
        <v>0</v>
      </c>
      <c r="N33" s="90">
        <f t="shared" si="5"/>
        <v>9</v>
      </c>
      <c r="AA33" t="str">
        <f t="shared" si="6"/>
        <v>Vonešová Kateřina Marie</v>
      </c>
      <c r="AB33" t="str">
        <f t="shared" si="7"/>
        <v>1.B</v>
      </c>
    </row>
    <row r="34" spans="2:28" ht="15" customHeight="1">
      <c r="B34" s="2">
        <v>26</v>
      </c>
      <c r="D34" s="36"/>
      <c r="E34" s="54"/>
      <c r="F34" s="21">
        <f t="shared" si="0"/>
        <v>0</v>
      </c>
      <c r="G34" s="22"/>
      <c r="H34" s="23">
        <f t="shared" si="1"/>
        <v>0</v>
      </c>
      <c r="I34" s="56"/>
      <c r="J34" s="24">
        <f t="shared" si="2"/>
        <v>0</v>
      </c>
      <c r="K34" s="87"/>
      <c r="L34" s="25">
        <f t="shared" si="3"/>
        <v>0</v>
      </c>
      <c r="M34" s="1">
        <f t="shared" si="4"/>
        <v>0</v>
      </c>
      <c r="N34" s="90">
        <f t="shared" si="5"/>
        <v>9</v>
      </c>
      <c r="AA34">
        <f t="shared" si="6"/>
        <v>0</v>
      </c>
      <c r="AB34">
        <f t="shared" si="7"/>
        <v>0</v>
      </c>
    </row>
    <row r="35" spans="2:28" ht="15" customHeight="1">
      <c r="B35" s="4">
        <v>27</v>
      </c>
      <c r="D35" s="36"/>
      <c r="E35" s="54"/>
      <c r="F35" s="21">
        <f t="shared" si="0"/>
        <v>0</v>
      </c>
      <c r="G35" s="22"/>
      <c r="H35" s="23">
        <f t="shared" si="1"/>
        <v>0</v>
      </c>
      <c r="I35" s="56"/>
      <c r="J35" s="24">
        <f t="shared" si="2"/>
        <v>0</v>
      </c>
      <c r="K35" s="87"/>
      <c r="L35" s="25">
        <f t="shared" si="3"/>
        <v>0</v>
      </c>
      <c r="M35" s="1">
        <f t="shared" si="4"/>
        <v>0</v>
      </c>
      <c r="N35" s="90">
        <f t="shared" si="5"/>
        <v>9</v>
      </c>
      <c r="AA35">
        <f aca="true" t="shared" si="8" ref="AA35:AA98">C35</f>
        <v>0</v>
      </c>
      <c r="AB35">
        <f aca="true" t="shared" si="9" ref="AB35:AB98">D35</f>
        <v>0</v>
      </c>
    </row>
    <row r="36" spans="2:28" ht="15" customHeight="1">
      <c r="B36" s="2">
        <v>28</v>
      </c>
      <c r="C36" s="19"/>
      <c r="D36" s="36"/>
      <c r="E36" s="54"/>
      <c r="F36" s="21">
        <f t="shared" si="0"/>
        <v>0</v>
      </c>
      <c r="G36" s="22"/>
      <c r="H36" s="23">
        <f t="shared" si="1"/>
        <v>0</v>
      </c>
      <c r="I36" s="56"/>
      <c r="J36" s="24">
        <f t="shared" si="2"/>
        <v>0</v>
      </c>
      <c r="K36" s="87"/>
      <c r="L36" s="25">
        <f t="shared" si="3"/>
        <v>0</v>
      </c>
      <c r="M36" s="1">
        <f t="shared" si="4"/>
        <v>0</v>
      </c>
      <c r="N36" s="90">
        <f t="shared" si="5"/>
        <v>9</v>
      </c>
      <c r="AA36">
        <f t="shared" si="8"/>
        <v>0</v>
      </c>
      <c r="AB36">
        <f t="shared" si="9"/>
        <v>0</v>
      </c>
    </row>
    <row r="37" spans="2:28" ht="15" customHeight="1">
      <c r="B37" s="4">
        <v>29</v>
      </c>
      <c r="C37" s="19"/>
      <c r="D37" s="36"/>
      <c r="E37" s="54"/>
      <c r="F37" s="21">
        <f t="shared" si="0"/>
        <v>0</v>
      </c>
      <c r="G37" s="22"/>
      <c r="H37" s="23">
        <f t="shared" si="1"/>
        <v>0</v>
      </c>
      <c r="I37" s="56"/>
      <c r="J37" s="24">
        <f t="shared" si="2"/>
        <v>0</v>
      </c>
      <c r="K37" s="87"/>
      <c r="L37" s="25">
        <f t="shared" si="3"/>
        <v>0</v>
      </c>
      <c r="M37" s="1">
        <f t="shared" si="4"/>
        <v>0</v>
      </c>
      <c r="N37" s="90">
        <f t="shared" si="5"/>
        <v>9</v>
      </c>
      <c r="AA37">
        <f t="shared" si="8"/>
        <v>0</v>
      </c>
      <c r="AB37">
        <f t="shared" si="9"/>
        <v>0</v>
      </c>
    </row>
    <row r="38" spans="2:28" ht="15" customHeight="1">
      <c r="B38" s="2">
        <v>30</v>
      </c>
      <c r="C38" s="19"/>
      <c r="D38" s="36"/>
      <c r="E38" s="54"/>
      <c r="F38" s="21">
        <f t="shared" si="0"/>
        <v>0</v>
      </c>
      <c r="G38" s="22"/>
      <c r="H38" s="23">
        <f t="shared" si="1"/>
        <v>0</v>
      </c>
      <c r="I38" s="56"/>
      <c r="J38" s="24">
        <f t="shared" si="2"/>
        <v>0</v>
      </c>
      <c r="K38" s="87"/>
      <c r="L38" s="25">
        <f t="shared" si="3"/>
        <v>0</v>
      </c>
      <c r="M38" s="1">
        <f t="shared" si="4"/>
        <v>0</v>
      </c>
      <c r="N38" s="90">
        <f t="shared" si="5"/>
        <v>9</v>
      </c>
      <c r="AA38">
        <f t="shared" si="8"/>
        <v>0</v>
      </c>
      <c r="AB38">
        <f t="shared" si="9"/>
        <v>0</v>
      </c>
    </row>
    <row r="39" spans="14:28" ht="15" customHeight="1">
      <c r="N39" s="91"/>
      <c r="AA39">
        <f t="shared" si="8"/>
        <v>0</v>
      </c>
      <c r="AB39">
        <f t="shared" si="9"/>
        <v>0</v>
      </c>
    </row>
    <row r="40" spans="14:28" ht="15" customHeight="1">
      <c r="N40" s="91"/>
      <c r="AA40">
        <f t="shared" si="8"/>
        <v>0</v>
      </c>
      <c r="AB40">
        <f t="shared" si="9"/>
        <v>0</v>
      </c>
    </row>
    <row r="41" spans="14:28" ht="15" customHeight="1">
      <c r="N41" s="91"/>
      <c r="AA41">
        <f t="shared" si="8"/>
        <v>0</v>
      </c>
      <c r="AB41">
        <f t="shared" si="9"/>
        <v>0</v>
      </c>
    </row>
    <row r="42" spans="2:28" ht="18">
      <c r="B42" s="26" t="s">
        <v>21</v>
      </c>
      <c r="C42" s="26"/>
      <c r="D42" s="35"/>
      <c r="F42" s="126" t="str">
        <f>F80</f>
        <v>10. května 2011</v>
      </c>
      <c r="G42" s="127"/>
      <c r="H42" s="127"/>
      <c r="I42" s="127"/>
      <c r="N42" s="91"/>
      <c r="AA42">
        <f t="shared" si="8"/>
        <v>0</v>
      </c>
      <c r="AB42">
        <f t="shared" si="9"/>
        <v>0</v>
      </c>
    </row>
    <row r="43" spans="14:28" ht="15" customHeight="1">
      <c r="N43" s="91"/>
      <c r="AA43">
        <f t="shared" si="8"/>
        <v>0</v>
      </c>
      <c r="AB43">
        <f t="shared" si="9"/>
        <v>0</v>
      </c>
    </row>
    <row r="44" spans="3:28" ht="15" customHeight="1" thickBot="1">
      <c r="C44" s="7" t="s">
        <v>18</v>
      </c>
      <c r="N44" s="91"/>
      <c r="AA44" t="str">
        <f t="shared" si="8"/>
        <v>2.ročník     Dívky</v>
      </c>
      <c r="AB44">
        <f t="shared" si="9"/>
        <v>0</v>
      </c>
    </row>
    <row r="45" spans="2:28" ht="15" customHeight="1" thickBot="1">
      <c r="B45" s="6"/>
      <c r="C45" s="6" t="s">
        <v>7</v>
      </c>
      <c r="D45" s="28"/>
      <c r="E45" s="86">
        <v>9.76</v>
      </c>
      <c r="F45" s="6"/>
      <c r="G45" s="30">
        <v>220</v>
      </c>
      <c r="H45" s="6"/>
      <c r="I45" s="31">
        <v>9.9</v>
      </c>
      <c r="J45" s="6"/>
      <c r="K45" s="82">
        <v>65.5</v>
      </c>
      <c r="L45" s="6"/>
      <c r="M45" s="6"/>
      <c r="N45" s="92"/>
      <c r="AA45" t="str">
        <f t="shared" si="8"/>
        <v>Nulové hodnoty</v>
      </c>
      <c r="AB45">
        <f t="shared" si="9"/>
        <v>0</v>
      </c>
    </row>
    <row r="46" spans="2:28" s="33" customFormat="1" ht="15" customHeight="1" thickBot="1">
      <c r="B46" s="28"/>
      <c r="C46" s="135" t="s">
        <v>0</v>
      </c>
      <c r="D46" s="28" t="s">
        <v>23</v>
      </c>
      <c r="E46" s="86" t="s">
        <v>6</v>
      </c>
      <c r="F46" s="29" t="s">
        <v>1</v>
      </c>
      <c r="G46" s="30" t="s">
        <v>2</v>
      </c>
      <c r="H46" s="30" t="s">
        <v>1</v>
      </c>
      <c r="I46" s="31" t="s">
        <v>3</v>
      </c>
      <c r="J46" s="31" t="s">
        <v>1</v>
      </c>
      <c r="K46" s="82" t="s">
        <v>4</v>
      </c>
      <c r="L46" s="32" t="s">
        <v>1</v>
      </c>
      <c r="M46" s="28" t="s">
        <v>5</v>
      </c>
      <c r="N46" s="89" t="s">
        <v>8</v>
      </c>
      <c r="AA46" t="str">
        <f t="shared" si="8"/>
        <v>Příjmení a jméno</v>
      </c>
      <c r="AB46" t="str">
        <f t="shared" si="9"/>
        <v>Třída</v>
      </c>
    </row>
    <row r="47" spans="2:28" ht="15" customHeight="1">
      <c r="B47" s="4">
        <v>1</v>
      </c>
      <c r="C47" s="1" t="s">
        <v>196</v>
      </c>
      <c r="D47" s="132" t="s">
        <v>25</v>
      </c>
      <c r="E47" s="54">
        <v>9.07</v>
      </c>
      <c r="F47" s="21">
        <f aca="true" t="shared" si="10" ref="F47:F76">IF(OR(E47=0,E47&gt;$E$45),0,TRUNC(66.6476*POWER($E$45-E47,1.81)))</f>
        <v>34</v>
      </c>
      <c r="G47" s="22">
        <v>290</v>
      </c>
      <c r="H47" s="23">
        <f aca="true" t="shared" si="11" ref="H47:H76">IF(G47&lt;$G$45,0,TRUNC(0.188807*POWER(G47-$G$45,1.41)))</f>
        <v>75</v>
      </c>
      <c r="I47" s="56">
        <v>15.29</v>
      </c>
      <c r="J47" s="24">
        <f aca="true" t="shared" si="12" ref="J47:J76">IF(I47&lt;$I$45,0,TRUNC(7.86*POWER(I47-$I$45,1.01)))</f>
        <v>43</v>
      </c>
      <c r="K47" s="87">
        <v>63.55</v>
      </c>
      <c r="L47" s="25">
        <f aca="true" t="shared" si="13" ref="L47:L76">IF(OR(K47=0,K47&gt;$K$45),0,TRUNC(4.99087*POWER($K$45-K47,1.81)))</f>
        <v>16</v>
      </c>
      <c r="M47" s="1">
        <f aca="true" t="shared" si="14" ref="M47:M76">SUM(F47+H47+J47+L47)</f>
        <v>168</v>
      </c>
      <c r="N47" s="90">
        <f aca="true" t="shared" si="15" ref="N47:N76">RANK(M47,$M$47:$M$76,0)</f>
        <v>1</v>
      </c>
      <c r="AA47" t="str">
        <f t="shared" si="8"/>
        <v>Petra Němcová Patricie</v>
      </c>
      <c r="AB47" t="str">
        <f t="shared" si="9"/>
        <v>2.A</v>
      </c>
    </row>
    <row r="48" spans="2:28" ht="15" customHeight="1">
      <c r="B48" s="2">
        <v>2</v>
      </c>
      <c r="C48" s="1" t="s">
        <v>210</v>
      </c>
      <c r="D48" s="132" t="s">
        <v>26</v>
      </c>
      <c r="E48" s="54">
        <v>9.45</v>
      </c>
      <c r="F48" s="21">
        <f t="shared" si="10"/>
        <v>8</v>
      </c>
      <c r="G48" s="22">
        <v>289</v>
      </c>
      <c r="H48" s="23">
        <f t="shared" si="11"/>
        <v>73</v>
      </c>
      <c r="I48" s="56">
        <v>16.4</v>
      </c>
      <c r="J48" s="24">
        <f t="shared" si="12"/>
        <v>52</v>
      </c>
      <c r="K48" s="87">
        <v>66.68</v>
      </c>
      <c r="L48" s="25">
        <f t="shared" si="13"/>
        <v>0</v>
      </c>
      <c r="M48" s="1">
        <f t="shared" si="14"/>
        <v>133</v>
      </c>
      <c r="N48" s="90">
        <f t="shared" si="15"/>
        <v>2</v>
      </c>
      <c r="AA48" t="str">
        <f t="shared" si="8"/>
        <v>Remešová Barbora</v>
      </c>
      <c r="AB48" t="str">
        <f t="shared" si="9"/>
        <v>2.B</v>
      </c>
    </row>
    <row r="49" spans="2:28" ht="15" customHeight="1">
      <c r="B49" s="4">
        <v>3</v>
      </c>
      <c r="C49" s="1" t="s">
        <v>212</v>
      </c>
      <c r="D49" s="132" t="s">
        <v>26</v>
      </c>
      <c r="E49" s="54">
        <v>9.41</v>
      </c>
      <c r="F49" s="21">
        <f t="shared" si="10"/>
        <v>9</v>
      </c>
      <c r="G49" s="22">
        <v>298</v>
      </c>
      <c r="H49" s="23">
        <f t="shared" si="11"/>
        <v>87</v>
      </c>
      <c r="I49" s="56">
        <v>7.3</v>
      </c>
      <c r="J49" s="24">
        <f t="shared" si="12"/>
        <v>0</v>
      </c>
      <c r="K49" s="87">
        <v>62.62</v>
      </c>
      <c r="L49" s="25">
        <f t="shared" si="13"/>
        <v>33</v>
      </c>
      <c r="M49" s="1">
        <f t="shared" si="14"/>
        <v>129</v>
      </c>
      <c r="N49" s="90">
        <f t="shared" si="15"/>
        <v>3</v>
      </c>
      <c r="AA49" t="str">
        <f t="shared" si="8"/>
        <v>Soukupová Klára</v>
      </c>
      <c r="AB49" t="str">
        <f t="shared" si="9"/>
        <v>2.B</v>
      </c>
    </row>
    <row r="50" spans="2:28" ht="15" customHeight="1">
      <c r="B50" s="2">
        <v>4</v>
      </c>
      <c r="C50" s="1" t="s">
        <v>200</v>
      </c>
      <c r="D50" s="132" t="s">
        <v>25</v>
      </c>
      <c r="E50" s="54">
        <v>10.17</v>
      </c>
      <c r="F50" s="21">
        <f t="shared" si="10"/>
        <v>0</v>
      </c>
      <c r="G50" s="22">
        <v>246</v>
      </c>
      <c r="H50" s="23">
        <f t="shared" si="11"/>
        <v>18</v>
      </c>
      <c r="I50" s="56">
        <v>20.13</v>
      </c>
      <c r="J50" s="24">
        <f t="shared" si="12"/>
        <v>82</v>
      </c>
      <c r="K50" s="87">
        <v>81.43</v>
      </c>
      <c r="L50" s="25">
        <f t="shared" si="13"/>
        <v>0</v>
      </c>
      <c r="M50" s="1">
        <f t="shared" si="14"/>
        <v>100</v>
      </c>
      <c r="N50" s="90">
        <f t="shared" si="15"/>
        <v>4</v>
      </c>
      <c r="AA50" t="str">
        <f t="shared" si="8"/>
        <v>Malátová Nikola</v>
      </c>
      <c r="AB50" t="str">
        <f t="shared" si="9"/>
        <v>2.A</v>
      </c>
    </row>
    <row r="51" spans="2:28" ht="15" customHeight="1">
      <c r="B51" s="4">
        <v>5</v>
      </c>
      <c r="C51" s="1" t="s">
        <v>207</v>
      </c>
      <c r="D51" s="132" t="s">
        <v>26</v>
      </c>
      <c r="E51" s="54">
        <v>9.04</v>
      </c>
      <c r="F51" s="21">
        <f t="shared" si="10"/>
        <v>36</v>
      </c>
      <c r="G51" s="22">
        <v>273</v>
      </c>
      <c r="H51" s="23">
        <f t="shared" si="11"/>
        <v>50</v>
      </c>
      <c r="I51" s="56">
        <v>11.2</v>
      </c>
      <c r="J51" s="24">
        <f t="shared" si="12"/>
        <v>10</v>
      </c>
      <c r="K51" s="87">
        <v>64.68</v>
      </c>
      <c r="L51" s="25">
        <f t="shared" si="13"/>
        <v>3</v>
      </c>
      <c r="M51" s="1">
        <f t="shared" si="14"/>
        <v>99</v>
      </c>
      <c r="N51" s="90">
        <f t="shared" si="15"/>
        <v>5</v>
      </c>
      <c r="AA51" t="str">
        <f t="shared" si="8"/>
        <v>Malečková Monika</v>
      </c>
      <c r="AB51" t="str">
        <f t="shared" si="9"/>
        <v>2.B</v>
      </c>
    </row>
    <row r="52" spans="2:28" ht="15" customHeight="1">
      <c r="B52" s="2">
        <v>6</v>
      </c>
      <c r="C52" s="1" t="s">
        <v>206</v>
      </c>
      <c r="D52" s="132" t="s">
        <v>26</v>
      </c>
      <c r="E52" s="54">
        <v>9.66</v>
      </c>
      <c r="F52" s="21">
        <f t="shared" si="10"/>
        <v>1</v>
      </c>
      <c r="G52" s="22">
        <v>286</v>
      </c>
      <c r="H52" s="23">
        <f t="shared" si="11"/>
        <v>69</v>
      </c>
      <c r="I52" s="56">
        <v>10.9</v>
      </c>
      <c r="J52" s="24">
        <f t="shared" si="12"/>
        <v>7</v>
      </c>
      <c r="K52" s="87">
        <v>67.82</v>
      </c>
      <c r="L52" s="25">
        <f t="shared" si="13"/>
        <v>0</v>
      </c>
      <c r="M52" s="1">
        <f t="shared" si="14"/>
        <v>77</v>
      </c>
      <c r="N52" s="90">
        <f t="shared" si="15"/>
        <v>6</v>
      </c>
      <c r="AA52" t="str">
        <f t="shared" si="8"/>
        <v>Juřicová Barbora</v>
      </c>
      <c r="AB52" t="str">
        <f t="shared" si="9"/>
        <v>2.B</v>
      </c>
    </row>
    <row r="53" spans="2:28" ht="15" customHeight="1">
      <c r="B53" s="4">
        <v>7</v>
      </c>
      <c r="C53" s="1" t="s">
        <v>197</v>
      </c>
      <c r="D53" s="132" t="s">
        <v>25</v>
      </c>
      <c r="E53" s="54">
        <v>9.53</v>
      </c>
      <c r="F53" s="21">
        <f t="shared" si="10"/>
        <v>4</v>
      </c>
      <c r="G53" s="22">
        <v>250</v>
      </c>
      <c r="H53" s="23">
        <f t="shared" si="11"/>
        <v>22</v>
      </c>
      <c r="I53" s="56">
        <v>16.23</v>
      </c>
      <c r="J53" s="24">
        <f t="shared" si="12"/>
        <v>50</v>
      </c>
      <c r="K53" s="87">
        <v>69.24</v>
      </c>
      <c r="L53" s="25">
        <f t="shared" si="13"/>
        <v>0</v>
      </c>
      <c r="M53" s="1">
        <f t="shared" si="14"/>
        <v>76</v>
      </c>
      <c r="N53" s="90">
        <f t="shared" si="15"/>
        <v>7</v>
      </c>
      <c r="AA53" t="str">
        <f t="shared" si="8"/>
        <v>Peterková Markéta</v>
      </c>
      <c r="AB53" t="str">
        <f t="shared" si="9"/>
        <v>2.A</v>
      </c>
    </row>
    <row r="54" spans="2:28" ht="15" customHeight="1">
      <c r="B54" s="2">
        <v>8</v>
      </c>
      <c r="C54" s="1" t="s">
        <v>203</v>
      </c>
      <c r="D54" s="132" t="s">
        <v>25</v>
      </c>
      <c r="E54" s="54">
        <v>10.02</v>
      </c>
      <c r="F54" s="21">
        <f t="shared" si="10"/>
        <v>0</v>
      </c>
      <c r="G54" s="22">
        <v>220</v>
      </c>
      <c r="H54" s="23">
        <f t="shared" si="11"/>
        <v>0</v>
      </c>
      <c r="I54" s="56">
        <v>17.73</v>
      </c>
      <c r="J54" s="24">
        <f t="shared" si="12"/>
        <v>62</v>
      </c>
      <c r="K54" s="87">
        <v>73.04</v>
      </c>
      <c r="L54" s="25">
        <f t="shared" si="13"/>
        <v>0</v>
      </c>
      <c r="M54" s="1">
        <f t="shared" si="14"/>
        <v>62</v>
      </c>
      <c r="N54" s="90">
        <f t="shared" si="15"/>
        <v>8</v>
      </c>
      <c r="AA54" t="str">
        <f t="shared" si="8"/>
        <v>Demetrová Šarlota</v>
      </c>
      <c r="AB54" t="str">
        <f t="shared" si="9"/>
        <v>2.A</v>
      </c>
    </row>
    <row r="55" spans="2:28" ht="15" customHeight="1">
      <c r="B55" s="4">
        <v>9</v>
      </c>
      <c r="C55" s="1" t="s">
        <v>209</v>
      </c>
      <c r="D55" s="132" t="s">
        <v>26</v>
      </c>
      <c r="E55" s="54">
        <v>10.17</v>
      </c>
      <c r="F55" s="21">
        <f t="shared" si="10"/>
        <v>0</v>
      </c>
      <c r="G55" s="22">
        <v>268</v>
      </c>
      <c r="H55" s="23">
        <f t="shared" si="11"/>
        <v>44</v>
      </c>
      <c r="I55" s="56">
        <v>8.4</v>
      </c>
      <c r="J55" s="24">
        <f t="shared" si="12"/>
        <v>0</v>
      </c>
      <c r="K55" s="87">
        <v>79.47</v>
      </c>
      <c r="L55" s="25">
        <f t="shared" si="13"/>
        <v>0</v>
      </c>
      <c r="M55" s="1">
        <f t="shared" si="14"/>
        <v>44</v>
      </c>
      <c r="N55" s="90">
        <f t="shared" si="15"/>
        <v>9</v>
      </c>
      <c r="AA55" t="str">
        <f t="shared" si="8"/>
        <v>Pazderníková Markéta</v>
      </c>
      <c r="AB55" t="str">
        <f t="shared" si="9"/>
        <v>2.B</v>
      </c>
    </row>
    <row r="56" spans="2:28" ht="15" customHeight="1">
      <c r="B56" s="2">
        <v>10</v>
      </c>
      <c r="C56" s="1" t="s">
        <v>208</v>
      </c>
      <c r="D56" s="132" t="s">
        <v>26</v>
      </c>
      <c r="E56" s="54">
        <v>10.47</v>
      </c>
      <c r="F56" s="21">
        <f t="shared" si="10"/>
        <v>0</v>
      </c>
      <c r="G56" s="22">
        <v>266</v>
      </c>
      <c r="H56" s="23">
        <f t="shared" si="11"/>
        <v>41</v>
      </c>
      <c r="I56" s="56">
        <v>10.2</v>
      </c>
      <c r="J56" s="24">
        <f t="shared" si="12"/>
        <v>2</v>
      </c>
      <c r="K56" s="87">
        <v>77.38</v>
      </c>
      <c r="L56" s="25">
        <f t="shared" si="13"/>
        <v>0</v>
      </c>
      <c r="M56" s="1">
        <f t="shared" si="14"/>
        <v>43</v>
      </c>
      <c r="N56" s="90">
        <f t="shared" si="15"/>
        <v>10</v>
      </c>
      <c r="AA56" t="str">
        <f t="shared" si="8"/>
        <v>Mrázová Natálie</v>
      </c>
      <c r="AB56" t="str">
        <f t="shared" si="9"/>
        <v>2.B</v>
      </c>
    </row>
    <row r="57" spans="2:28" ht="15" customHeight="1">
      <c r="B57" s="4">
        <v>11</v>
      </c>
      <c r="C57" s="1" t="s">
        <v>202</v>
      </c>
      <c r="D57" s="132" t="s">
        <v>25</v>
      </c>
      <c r="E57" s="97">
        <v>10.11</v>
      </c>
      <c r="F57" s="98">
        <f t="shared" si="10"/>
        <v>0</v>
      </c>
      <c r="G57" s="99">
        <v>220</v>
      </c>
      <c r="H57" s="100">
        <f t="shared" si="11"/>
        <v>0</v>
      </c>
      <c r="I57" s="101">
        <v>14.64</v>
      </c>
      <c r="J57" s="102">
        <f t="shared" si="12"/>
        <v>37</v>
      </c>
      <c r="K57" s="103">
        <v>71.54</v>
      </c>
      <c r="L57" s="104">
        <f t="shared" si="13"/>
        <v>0</v>
      </c>
      <c r="M57" s="1">
        <f t="shared" si="14"/>
        <v>37</v>
      </c>
      <c r="N57" s="90">
        <f t="shared" si="15"/>
        <v>11</v>
      </c>
      <c r="AA57" t="str">
        <f t="shared" si="8"/>
        <v>Drábová Kateřina</v>
      </c>
      <c r="AB57" t="str">
        <f t="shared" si="9"/>
        <v>2.A</v>
      </c>
    </row>
    <row r="58" spans="2:28" ht="15" customHeight="1">
      <c r="B58" s="2">
        <v>12</v>
      </c>
      <c r="C58" s="1" t="s">
        <v>205</v>
      </c>
      <c r="D58" s="132" t="s">
        <v>26</v>
      </c>
      <c r="E58" s="97">
        <v>11.54</v>
      </c>
      <c r="F58" s="98">
        <f t="shared" si="10"/>
        <v>0</v>
      </c>
      <c r="G58" s="99">
        <v>193</v>
      </c>
      <c r="H58" s="100">
        <f t="shared" si="11"/>
        <v>0</v>
      </c>
      <c r="I58" s="101">
        <v>13.8</v>
      </c>
      <c r="J58" s="102">
        <f t="shared" si="12"/>
        <v>31</v>
      </c>
      <c r="K58" s="103">
        <v>89.15</v>
      </c>
      <c r="L58" s="104">
        <f t="shared" si="13"/>
        <v>0</v>
      </c>
      <c r="M58" s="1">
        <f t="shared" si="14"/>
        <v>31</v>
      </c>
      <c r="N58" s="90">
        <f t="shared" si="15"/>
        <v>12</v>
      </c>
      <c r="AA58" t="str">
        <f t="shared" si="8"/>
        <v>Hurská Eliška</v>
      </c>
      <c r="AB58" t="str">
        <f t="shared" si="9"/>
        <v>2.B</v>
      </c>
    </row>
    <row r="59" spans="2:28" ht="15" customHeight="1">
      <c r="B59" s="4">
        <v>13</v>
      </c>
      <c r="C59" s="1" t="s">
        <v>201</v>
      </c>
      <c r="D59" s="132" t="s">
        <v>25</v>
      </c>
      <c r="E59" s="97">
        <v>10.75</v>
      </c>
      <c r="F59" s="98">
        <f t="shared" si="10"/>
        <v>0</v>
      </c>
      <c r="G59" s="99">
        <v>245</v>
      </c>
      <c r="H59" s="100">
        <f t="shared" si="11"/>
        <v>17</v>
      </c>
      <c r="I59" s="101">
        <v>10.59</v>
      </c>
      <c r="J59" s="102">
        <f t="shared" si="12"/>
        <v>5</v>
      </c>
      <c r="K59" s="103">
        <v>72.19</v>
      </c>
      <c r="L59" s="104">
        <f t="shared" si="13"/>
        <v>0</v>
      </c>
      <c r="M59" s="1">
        <f t="shared" si="14"/>
        <v>22</v>
      </c>
      <c r="N59" s="90">
        <f t="shared" si="15"/>
        <v>13</v>
      </c>
      <c r="AA59" t="str">
        <f t="shared" si="8"/>
        <v>Hůrková Johanka</v>
      </c>
      <c r="AB59" t="str">
        <f t="shared" si="9"/>
        <v>2.A</v>
      </c>
    </row>
    <row r="60" spans="2:28" ht="15" customHeight="1">
      <c r="B60" s="2">
        <v>14</v>
      </c>
      <c r="C60" s="1" t="s">
        <v>194</v>
      </c>
      <c r="D60" s="132" t="s">
        <v>25</v>
      </c>
      <c r="E60" s="97">
        <v>10.41</v>
      </c>
      <c r="F60" s="98">
        <f t="shared" si="10"/>
        <v>0</v>
      </c>
      <c r="G60" s="99">
        <v>223</v>
      </c>
      <c r="H60" s="100">
        <f t="shared" si="11"/>
        <v>0</v>
      </c>
      <c r="I60" s="101">
        <v>12.08</v>
      </c>
      <c r="J60" s="102">
        <f t="shared" si="12"/>
        <v>17</v>
      </c>
      <c r="K60" s="103">
        <v>74.97</v>
      </c>
      <c r="L60" s="104">
        <f t="shared" si="13"/>
        <v>0</v>
      </c>
      <c r="M60" s="1">
        <f t="shared" si="14"/>
        <v>17</v>
      </c>
      <c r="N60" s="90">
        <f t="shared" si="15"/>
        <v>14</v>
      </c>
      <c r="AA60" t="str">
        <f t="shared" si="8"/>
        <v>Valentová Eliška</v>
      </c>
      <c r="AB60" t="str">
        <f t="shared" si="9"/>
        <v>2.A</v>
      </c>
    </row>
    <row r="61" spans="2:28" ht="15" customHeight="1">
      <c r="B61" s="4">
        <v>15</v>
      </c>
      <c r="C61" s="1" t="s">
        <v>341</v>
      </c>
      <c r="D61" s="133" t="s">
        <v>25</v>
      </c>
      <c r="E61" s="97">
        <v>9.83</v>
      </c>
      <c r="F61" s="98">
        <f t="shared" si="10"/>
        <v>0</v>
      </c>
      <c r="G61" s="99">
        <v>238</v>
      </c>
      <c r="H61" s="100">
        <f t="shared" si="11"/>
        <v>11</v>
      </c>
      <c r="I61" s="101">
        <v>10.12</v>
      </c>
      <c r="J61" s="102">
        <f t="shared" si="12"/>
        <v>1</v>
      </c>
      <c r="K61" s="103">
        <v>80.07</v>
      </c>
      <c r="L61" s="104">
        <f t="shared" si="13"/>
        <v>0</v>
      </c>
      <c r="M61" s="1">
        <f t="shared" si="14"/>
        <v>12</v>
      </c>
      <c r="N61" s="90">
        <f t="shared" si="15"/>
        <v>15</v>
      </c>
      <c r="AA61" t="str">
        <f t="shared" si="8"/>
        <v>Uhrová Nikola</v>
      </c>
      <c r="AB61" t="str">
        <f t="shared" si="9"/>
        <v>2.A</v>
      </c>
    </row>
    <row r="62" spans="2:28" ht="15" customHeight="1">
      <c r="B62" s="2">
        <v>16</v>
      </c>
      <c r="C62" s="1" t="s">
        <v>198</v>
      </c>
      <c r="D62" s="132" t="s">
        <v>25</v>
      </c>
      <c r="E62" s="97">
        <v>10.79</v>
      </c>
      <c r="F62" s="98">
        <f t="shared" si="10"/>
        <v>0</v>
      </c>
      <c r="G62" s="99">
        <v>186</v>
      </c>
      <c r="H62" s="100">
        <f t="shared" si="11"/>
        <v>0</v>
      </c>
      <c r="I62" s="101">
        <v>11.38</v>
      </c>
      <c r="J62" s="102">
        <f t="shared" si="12"/>
        <v>11</v>
      </c>
      <c r="K62" s="103">
        <v>79.04</v>
      </c>
      <c r="L62" s="104">
        <f t="shared" si="13"/>
        <v>0</v>
      </c>
      <c r="M62" s="1">
        <f t="shared" si="14"/>
        <v>11</v>
      </c>
      <c r="N62" s="90">
        <f t="shared" si="15"/>
        <v>16</v>
      </c>
      <c r="AA62" t="str">
        <f t="shared" si="8"/>
        <v>Mrůzková Kristýna</v>
      </c>
      <c r="AB62" t="str">
        <f t="shared" si="9"/>
        <v>2.A</v>
      </c>
    </row>
    <row r="63" spans="2:28" ht="15" customHeight="1">
      <c r="B63" s="4">
        <v>17</v>
      </c>
      <c r="C63" s="1" t="s">
        <v>211</v>
      </c>
      <c r="D63" s="132" t="s">
        <v>26</v>
      </c>
      <c r="E63" s="97">
        <v>10.29</v>
      </c>
      <c r="F63" s="98">
        <f t="shared" si="10"/>
        <v>0</v>
      </c>
      <c r="G63" s="99">
        <v>237</v>
      </c>
      <c r="H63" s="100">
        <f t="shared" si="11"/>
        <v>10</v>
      </c>
      <c r="I63" s="101">
        <v>6.6</v>
      </c>
      <c r="J63" s="102">
        <f t="shared" si="12"/>
        <v>0</v>
      </c>
      <c r="K63" s="103">
        <v>74.75</v>
      </c>
      <c r="L63" s="104">
        <f t="shared" si="13"/>
        <v>0</v>
      </c>
      <c r="M63" s="1">
        <f t="shared" si="14"/>
        <v>10</v>
      </c>
      <c r="N63" s="90">
        <f t="shared" si="15"/>
        <v>17</v>
      </c>
      <c r="AA63" t="str">
        <f t="shared" si="8"/>
        <v>Slavíková Veronika</v>
      </c>
      <c r="AB63" t="str">
        <f t="shared" si="9"/>
        <v>2.B</v>
      </c>
    </row>
    <row r="64" spans="2:28" ht="15" customHeight="1">
      <c r="B64" s="2">
        <v>18</v>
      </c>
      <c r="C64" s="1" t="s">
        <v>204</v>
      </c>
      <c r="D64" s="132" t="s">
        <v>26</v>
      </c>
      <c r="E64" s="54">
        <v>12.16</v>
      </c>
      <c r="F64" s="21">
        <f t="shared" si="10"/>
        <v>0</v>
      </c>
      <c r="G64" s="22">
        <v>228</v>
      </c>
      <c r="H64" s="23">
        <f t="shared" si="11"/>
        <v>3</v>
      </c>
      <c r="I64" s="56">
        <v>9.2</v>
      </c>
      <c r="J64" s="24">
        <f t="shared" si="12"/>
        <v>0</v>
      </c>
      <c r="K64" s="87">
        <v>86.26</v>
      </c>
      <c r="L64" s="25">
        <f t="shared" si="13"/>
        <v>0</v>
      </c>
      <c r="M64" s="1">
        <f t="shared" si="14"/>
        <v>3</v>
      </c>
      <c r="N64" s="90">
        <f t="shared" si="15"/>
        <v>18</v>
      </c>
      <c r="AA64" t="str">
        <f t="shared" si="8"/>
        <v>Hlouchová Nikola</v>
      </c>
      <c r="AB64" t="str">
        <f t="shared" si="9"/>
        <v>2.B</v>
      </c>
    </row>
    <row r="65" spans="2:28" ht="15" customHeight="1">
      <c r="B65" s="4">
        <v>19</v>
      </c>
      <c r="C65" s="1" t="s">
        <v>199</v>
      </c>
      <c r="D65" s="132" t="s">
        <v>25</v>
      </c>
      <c r="E65" s="54">
        <v>10.79</v>
      </c>
      <c r="F65" s="21">
        <f t="shared" si="10"/>
        <v>0</v>
      </c>
      <c r="G65" s="22">
        <v>220</v>
      </c>
      <c r="H65" s="23">
        <f t="shared" si="11"/>
        <v>0</v>
      </c>
      <c r="I65" s="56">
        <v>9.33</v>
      </c>
      <c r="J65" s="24">
        <f t="shared" si="12"/>
        <v>0</v>
      </c>
      <c r="K65" s="87">
        <v>94.45</v>
      </c>
      <c r="L65" s="25">
        <f t="shared" si="13"/>
        <v>0</v>
      </c>
      <c r="M65" s="1">
        <f t="shared" si="14"/>
        <v>0</v>
      </c>
      <c r="N65" s="90">
        <f t="shared" si="15"/>
        <v>19</v>
      </c>
      <c r="AA65" t="str">
        <f t="shared" si="8"/>
        <v>Miklasová Julie</v>
      </c>
      <c r="AB65" t="str">
        <f t="shared" si="9"/>
        <v>2.A</v>
      </c>
    </row>
    <row r="66" spans="2:28" ht="15" customHeight="1">
      <c r="B66" s="2">
        <v>20</v>
      </c>
      <c r="C66" s="1" t="s">
        <v>195</v>
      </c>
      <c r="D66" s="132" t="s">
        <v>25</v>
      </c>
      <c r="E66" s="54">
        <v>11.65</v>
      </c>
      <c r="F66" s="21">
        <f t="shared" si="10"/>
        <v>0</v>
      </c>
      <c r="G66" s="22">
        <v>170</v>
      </c>
      <c r="H66" s="23">
        <f t="shared" si="11"/>
        <v>0</v>
      </c>
      <c r="I66" s="56">
        <v>7.77</v>
      </c>
      <c r="J66" s="24">
        <f t="shared" si="12"/>
        <v>0</v>
      </c>
      <c r="K66" s="87">
        <v>88.71</v>
      </c>
      <c r="L66" s="25">
        <f t="shared" si="13"/>
        <v>0</v>
      </c>
      <c r="M66" s="1">
        <f t="shared" si="14"/>
        <v>0</v>
      </c>
      <c r="N66" s="90">
        <f t="shared" si="15"/>
        <v>19</v>
      </c>
      <c r="AA66" t="str">
        <f t="shared" si="8"/>
        <v>Vachulková Iveta</v>
      </c>
      <c r="AB66" t="str">
        <f t="shared" si="9"/>
        <v>2.A</v>
      </c>
    </row>
    <row r="67" spans="2:28" ht="15" customHeight="1">
      <c r="B67" s="4">
        <v>21</v>
      </c>
      <c r="C67" s="1" t="s">
        <v>193</v>
      </c>
      <c r="D67" s="125" t="s">
        <v>25</v>
      </c>
      <c r="E67" s="54"/>
      <c r="F67" s="21">
        <f t="shared" si="10"/>
        <v>0</v>
      </c>
      <c r="G67" s="22"/>
      <c r="H67" s="23">
        <f t="shared" si="11"/>
        <v>0</v>
      </c>
      <c r="I67" s="56"/>
      <c r="J67" s="24">
        <f t="shared" si="12"/>
        <v>0</v>
      </c>
      <c r="K67" s="87"/>
      <c r="L67" s="25">
        <f t="shared" si="13"/>
        <v>0</v>
      </c>
      <c r="M67" s="1">
        <f t="shared" si="14"/>
        <v>0</v>
      </c>
      <c r="N67" s="90">
        <f t="shared" si="15"/>
        <v>19</v>
      </c>
      <c r="AA67" t="str">
        <f t="shared" si="8"/>
        <v>Vodičková Natálie</v>
      </c>
      <c r="AB67" t="str">
        <f t="shared" si="9"/>
        <v>2.A</v>
      </c>
    </row>
    <row r="68" spans="2:28" ht="15" customHeight="1">
      <c r="B68" s="2">
        <v>22</v>
      </c>
      <c r="E68" s="54"/>
      <c r="F68" s="21">
        <f t="shared" si="10"/>
        <v>0</v>
      </c>
      <c r="G68" s="22"/>
      <c r="H68" s="23">
        <f t="shared" si="11"/>
        <v>0</v>
      </c>
      <c r="I68" s="56"/>
      <c r="J68" s="24">
        <f t="shared" si="12"/>
        <v>0</v>
      </c>
      <c r="K68" s="87"/>
      <c r="L68" s="25">
        <f t="shared" si="13"/>
        <v>0</v>
      </c>
      <c r="M68" s="1">
        <f t="shared" si="14"/>
        <v>0</v>
      </c>
      <c r="N68" s="90">
        <f t="shared" si="15"/>
        <v>19</v>
      </c>
      <c r="AA68">
        <f t="shared" si="8"/>
        <v>0</v>
      </c>
      <c r="AB68">
        <f t="shared" si="9"/>
        <v>0</v>
      </c>
    </row>
    <row r="69" spans="2:28" ht="15" customHeight="1">
      <c r="B69" s="4">
        <v>23</v>
      </c>
      <c r="D69" s="36"/>
      <c r="E69" s="54"/>
      <c r="F69" s="21">
        <f t="shared" si="10"/>
        <v>0</v>
      </c>
      <c r="G69" s="22"/>
      <c r="H69" s="23">
        <f t="shared" si="11"/>
        <v>0</v>
      </c>
      <c r="I69" s="56"/>
      <c r="J69" s="24">
        <f t="shared" si="12"/>
        <v>0</v>
      </c>
      <c r="K69" s="87"/>
      <c r="L69" s="25">
        <f t="shared" si="13"/>
        <v>0</v>
      </c>
      <c r="M69" s="1">
        <f t="shared" si="14"/>
        <v>0</v>
      </c>
      <c r="N69" s="90">
        <f t="shared" si="15"/>
        <v>19</v>
      </c>
      <c r="AA69">
        <f t="shared" si="8"/>
        <v>0</v>
      </c>
      <c r="AB69">
        <f t="shared" si="9"/>
        <v>0</v>
      </c>
    </row>
    <row r="70" spans="2:28" ht="15" customHeight="1">
      <c r="B70" s="2">
        <v>24</v>
      </c>
      <c r="D70" s="36"/>
      <c r="E70" s="54"/>
      <c r="F70" s="21">
        <f t="shared" si="10"/>
        <v>0</v>
      </c>
      <c r="G70" s="22"/>
      <c r="H70" s="23">
        <f t="shared" si="11"/>
        <v>0</v>
      </c>
      <c r="I70" s="56"/>
      <c r="J70" s="24">
        <f t="shared" si="12"/>
        <v>0</v>
      </c>
      <c r="K70" s="87"/>
      <c r="L70" s="25">
        <f t="shared" si="13"/>
        <v>0</v>
      </c>
      <c r="M70" s="1">
        <f t="shared" si="14"/>
        <v>0</v>
      </c>
      <c r="N70" s="90">
        <f t="shared" si="15"/>
        <v>19</v>
      </c>
      <c r="AA70">
        <f t="shared" si="8"/>
        <v>0</v>
      </c>
      <c r="AB70">
        <f t="shared" si="9"/>
        <v>0</v>
      </c>
    </row>
    <row r="71" spans="2:28" ht="15" customHeight="1">
      <c r="B71" s="4">
        <v>25</v>
      </c>
      <c r="D71" s="36"/>
      <c r="E71" s="54"/>
      <c r="F71" s="21">
        <f t="shared" si="10"/>
        <v>0</v>
      </c>
      <c r="G71" s="22"/>
      <c r="H71" s="23">
        <f t="shared" si="11"/>
        <v>0</v>
      </c>
      <c r="I71" s="56"/>
      <c r="J71" s="24">
        <f t="shared" si="12"/>
        <v>0</v>
      </c>
      <c r="K71" s="87"/>
      <c r="L71" s="25">
        <f t="shared" si="13"/>
        <v>0</v>
      </c>
      <c r="M71" s="1">
        <f t="shared" si="14"/>
        <v>0</v>
      </c>
      <c r="N71" s="90">
        <f t="shared" si="15"/>
        <v>19</v>
      </c>
      <c r="AA71">
        <f t="shared" si="8"/>
        <v>0</v>
      </c>
      <c r="AB71">
        <f t="shared" si="9"/>
        <v>0</v>
      </c>
    </row>
    <row r="72" spans="2:28" ht="15" customHeight="1">
      <c r="B72" s="2">
        <v>26</v>
      </c>
      <c r="D72" s="36"/>
      <c r="E72" s="54"/>
      <c r="F72" s="21">
        <f t="shared" si="10"/>
        <v>0</v>
      </c>
      <c r="G72" s="22"/>
      <c r="H72" s="23">
        <f t="shared" si="11"/>
        <v>0</v>
      </c>
      <c r="I72" s="56"/>
      <c r="J72" s="24">
        <f t="shared" si="12"/>
        <v>0</v>
      </c>
      <c r="K72" s="87"/>
      <c r="L72" s="25">
        <f t="shared" si="13"/>
        <v>0</v>
      </c>
      <c r="M72" s="1">
        <f t="shared" si="14"/>
        <v>0</v>
      </c>
      <c r="N72" s="90">
        <f t="shared" si="15"/>
        <v>19</v>
      </c>
      <c r="AA72">
        <f t="shared" si="8"/>
        <v>0</v>
      </c>
      <c r="AB72">
        <f t="shared" si="9"/>
        <v>0</v>
      </c>
    </row>
    <row r="73" spans="2:28" ht="15" customHeight="1">
      <c r="B73" s="4">
        <v>27</v>
      </c>
      <c r="D73" s="36"/>
      <c r="E73" s="54"/>
      <c r="F73" s="21">
        <f t="shared" si="10"/>
        <v>0</v>
      </c>
      <c r="G73" s="22"/>
      <c r="H73" s="23">
        <f t="shared" si="11"/>
        <v>0</v>
      </c>
      <c r="I73" s="56"/>
      <c r="J73" s="24">
        <f t="shared" si="12"/>
        <v>0</v>
      </c>
      <c r="K73" s="87"/>
      <c r="L73" s="25">
        <f t="shared" si="13"/>
        <v>0</v>
      </c>
      <c r="M73" s="1">
        <f t="shared" si="14"/>
        <v>0</v>
      </c>
      <c r="N73" s="90">
        <f t="shared" si="15"/>
        <v>19</v>
      </c>
      <c r="AA73">
        <f t="shared" si="8"/>
        <v>0</v>
      </c>
      <c r="AB73">
        <f t="shared" si="9"/>
        <v>0</v>
      </c>
    </row>
    <row r="74" spans="2:28" ht="15" customHeight="1">
      <c r="B74" s="2">
        <v>28</v>
      </c>
      <c r="D74" s="36"/>
      <c r="E74" s="54"/>
      <c r="F74" s="21">
        <f t="shared" si="10"/>
        <v>0</v>
      </c>
      <c r="G74" s="22"/>
      <c r="H74" s="23">
        <f t="shared" si="11"/>
        <v>0</v>
      </c>
      <c r="I74" s="56"/>
      <c r="J74" s="24">
        <f t="shared" si="12"/>
        <v>0</v>
      </c>
      <c r="K74" s="87"/>
      <c r="L74" s="25">
        <f t="shared" si="13"/>
        <v>0</v>
      </c>
      <c r="M74" s="1">
        <f t="shared" si="14"/>
        <v>0</v>
      </c>
      <c r="N74" s="90">
        <f t="shared" si="15"/>
        <v>19</v>
      </c>
      <c r="AA74">
        <f t="shared" si="8"/>
        <v>0</v>
      </c>
      <c r="AB74">
        <f t="shared" si="9"/>
        <v>0</v>
      </c>
    </row>
    <row r="75" spans="2:28" ht="15" customHeight="1">
      <c r="B75" s="4">
        <v>29</v>
      </c>
      <c r="C75" s="19"/>
      <c r="D75" s="36"/>
      <c r="E75" s="54"/>
      <c r="F75" s="21">
        <f t="shared" si="10"/>
        <v>0</v>
      </c>
      <c r="G75" s="22"/>
      <c r="H75" s="23">
        <f t="shared" si="11"/>
        <v>0</v>
      </c>
      <c r="I75" s="56"/>
      <c r="J75" s="24">
        <f t="shared" si="12"/>
        <v>0</v>
      </c>
      <c r="K75" s="87"/>
      <c r="L75" s="25">
        <f t="shared" si="13"/>
        <v>0</v>
      </c>
      <c r="M75" s="1">
        <f t="shared" si="14"/>
        <v>0</v>
      </c>
      <c r="N75" s="90">
        <f t="shared" si="15"/>
        <v>19</v>
      </c>
      <c r="AA75">
        <f t="shared" si="8"/>
        <v>0</v>
      </c>
      <c r="AB75">
        <f t="shared" si="9"/>
        <v>0</v>
      </c>
    </row>
    <row r="76" spans="2:28" ht="15" customHeight="1">
      <c r="B76" s="2">
        <v>30</v>
      </c>
      <c r="C76" s="19"/>
      <c r="D76" s="36"/>
      <c r="E76" s="54"/>
      <c r="F76" s="21">
        <f t="shared" si="10"/>
        <v>0</v>
      </c>
      <c r="G76" s="22"/>
      <c r="H76" s="23">
        <f t="shared" si="11"/>
        <v>0</v>
      </c>
      <c r="I76" s="56"/>
      <c r="J76" s="24">
        <f t="shared" si="12"/>
        <v>0</v>
      </c>
      <c r="K76" s="87"/>
      <c r="L76" s="25">
        <f t="shared" si="13"/>
        <v>0</v>
      </c>
      <c r="M76" s="1">
        <f t="shared" si="14"/>
        <v>0</v>
      </c>
      <c r="N76" s="90">
        <f t="shared" si="15"/>
        <v>19</v>
      </c>
      <c r="AA76">
        <f t="shared" si="8"/>
        <v>0</v>
      </c>
      <c r="AB76">
        <f t="shared" si="9"/>
        <v>0</v>
      </c>
    </row>
    <row r="77" spans="14:28" ht="15" customHeight="1">
      <c r="N77" s="91"/>
      <c r="AA77">
        <f t="shared" si="8"/>
        <v>0</v>
      </c>
      <c r="AB77">
        <f t="shared" si="9"/>
        <v>0</v>
      </c>
    </row>
    <row r="78" spans="14:28" ht="15" customHeight="1">
      <c r="N78" s="91"/>
      <c r="AA78">
        <f t="shared" si="8"/>
        <v>0</v>
      </c>
      <c r="AB78">
        <f t="shared" si="9"/>
        <v>0</v>
      </c>
    </row>
    <row r="79" spans="14:28" ht="15" customHeight="1">
      <c r="N79" s="91"/>
      <c r="AA79">
        <f t="shared" si="8"/>
        <v>0</v>
      </c>
      <c r="AB79">
        <f t="shared" si="9"/>
        <v>0</v>
      </c>
    </row>
    <row r="80" spans="2:28" ht="18">
      <c r="B80" s="26" t="s">
        <v>21</v>
      </c>
      <c r="C80" s="26"/>
      <c r="D80" s="35"/>
      <c r="F80" s="126" t="str">
        <f>Třídy!G2</f>
        <v>10. května 2011</v>
      </c>
      <c r="G80" s="127"/>
      <c r="H80" s="127"/>
      <c r="I80" s="127"/>
      <c r="N80" s="91"/>
      <c r="AA80">
        <f t="shared" si="8"/>
        <v>0</v>
      </c>
      <c r="AB80">
        <f t="shared" si="9"/>
        <v>0</v>
      </c>
    </row>
    <row r="81" spans="14:28" ht="15" customHeight="1">
      <c r="N81" s="91"/>
      <c r="AA81">
        <f t="shared" si="8"/>
        <v>0</v>
      </c>
      <c r="AB81">
        <f t="shared" si="9"/>
        <v>0</v>
      </c>
    </row>
    <row r="82" spans="3:28" ht="15" customHeight="1" thickBot="1">
      <c r="C82" s="7" t="s">
        <v>17</v>
      </c>
      <c r="N82" s="91"/>
      <c r="AA82" t="str">
        <f t="shared" si="8"/>
        <v>3.ročník     Dívky</v>
      </c>
      <c r="AB82">
        <f t="shared" si="9"/>
        <v>0</v>
      </c>
    </row>
    <row r="83" spans="2:28" ht="15" customHeight="1" thickBot="1">
      <c r="B83" s="6"/>
      <c r="C83" s="6" t="s">
        <v>7</v>
      </c>
      <c r="D83" s="28"/>
      <c r="E83" s="85">
        <v>9.76</v>
      </c>
      <c r="F83" s="6"/>
      <c r="G83" s="17">
        <v>220</v>
      </c>
      <c r="H83" s="6"/>
      <c r="I83" s="16">
        <v>9.9</v>
      </c>
      <c r="J83" s="6"/>
      <c r="K83" s="81">
        <v>65.5</v>
      </c>
      <c r="L83" s="6"/>
      <c r="M83" s="6"/>
      <c r="N83" s="92"/>
      <c r="AA83" t="str">
        <f t="shared" si="8"/>
        <v>Nulové hodnoty</v>
      </c>
      <c r="AB83">
        <f t="shared" si="9"/>
        <v>0</v>
      </c>
    </row>
    <row r="84" spans="2:28" ht="15" customHeight="1" thickBot="1">
      <c r="B84" s="6"/>
      <c r="C84" s="96" t="s">
        <v>0</v>
      </c>
      <c r="D84" s="28" t="s">
        <v>23</v>
      </c>
      <c r="E84" s="85" t="s">
        <v>6</v>
      </c>
      <c r="F84" s="18" t="s">
        <v>1</v>
      </c>
      <c r="G84" s="17" t="s">
        <v>2</v>
      </c>
      <c r="H84" s="17" t="s">
        <v>1</v>
      </c>
      <c r="I84" s="16" t="s">
        <v>3</v>
      </c>
      <c r="J84" s="16" t="s">
        <v>1</v>
      </c>
      <c r="K84" s="81" t="s">
        <v>4</v>
      </c>
      <c r="L84" s="15" t="s">
        <v>1</v>
      </c>
      <c r="M84" s="6" t="s">
        <v>5</v>
      </c>
      <c r="N84" s="93" t="s">
        <v>8</v>
      </c>
      <c r="AA84" t="str">
        <f t="shared" si="8"/>
        <v>Příjmení a jméno</v>
      </c>
      <c r="AB84" t="str">
        <f t="shared" si="9"/>
        <v>Třída</v>
      </c>
    </row>
    <row r="85" spans="2:28" ht="15" customHeight="1">
      <c r="B85" s="5">
        <v>1</v>
      </c>
      <c r="C85" s="1" t="s">
        <v>140</v>
      </c>
      <c r="D85" s="36" t="s">
        <v>28</v>
      </c>
      <c r="E85" s="54">
        <v>9.23</v>
      </c>
      <c r="F85" s="21">
        <f>IF(OR(E85=0,E85&gt;$E$83),0,TRUNC(66.6476*POWER($E$83-E85,1.81)))</f>
        <v>21</v>
      </c>
      <c r="G85" s="22">
        <v>340</v>
      </c>
      <c r="H85" s="23">
        <f>IF(G85&lt;$G$83,0,TRUNC(0.188807*POWER(G85-$G$83,1.41)))</f>
        <v>161</v>
      </c>
      <c r="I85" s="56">
        <v>16.48</v>
      </c>
      <c r="J85" s="24">
        <f>IF(I85&lt;$I$83,0,TRUNC(7.86*POWER(I85-$I$83,1.01)))</f>
        <v>52</v>
      </c>
      <c r="K85" s="87">
        <v>66.44</v>
      </c>
      <c r="L85" s="25">
        <f>IF(OR(K85=0,K85&gt;$K$83),0,TRUNC(4.99087*POWER($K$83-K85,1.81)))</f>
        <v>0</v>
      </c>
      <c r="M85" s="1">
        <f>SUM(F85+H85+J85+L85)</f>
        <v>234</v>
      </c>
      <c r="N85" s="90">
        <f>RANK(M85,$M$85:$M$114,0)</f>
        <v>1</v>
      </c>
      <c r="AA85" t="str">
        <f t="shared" si="8"/>
        <v>Němečková Nikola</v>
      </c>
      <c r="AB85" t="str">
        <f t="shared" si="9"/>
        <v>3.B</v>
      </c>
    </row>
    <row r="86" spans="2:28" ht="15" customHeight="1">
      <c r="B86" s="2">
        <v>2</v>
      </c>
      <c r="C86" s="1" t="s">
        <v>135</v>
      </c>
      <c r="D86" s="36" t="s">
        <v>27</v>
      </c>
      <c r="E86" s="54">
        <v>9.2</v>
      </c>
      <c r="F86" s="21">
        <f>IF(OR(E86=0,E86&gt;$E$83),0,TRUNC(66.6476*POWER($E$83-E86,1.81)))</f>
        <v>23</v>
      </c>
      <c r="G86" s="22">
        <v>308</v>
      </c>
      <c r="H86" s="23">
        <f>IF(G86&lt;$G$83,0,TRUNC(0.188807*POWER(G86-$G$83,1.41)))</f>
        <v>104</v>
      </c>
      <c r="I86" s="56">
        <v>17</v>
      </c>
      <c r="J86" s="24">
        <f>IF(I86&lt;$I$83,0,TRUNC(7.86*POWER(I86-$I$83,1.01)))</f>
        <v>56</v>
      </c>
      <c r="K86" s="87">
        <v>63.2</v>
      </c>
      <c r="L86" s="25">
        <f>IF(OR(K86=0,K86&gt;$K$83),0,TRUNC(4.99087*POWER($K$83-K86,1.81)))</f>
        <v>22</v>
      </c>
      <c r="M86" s="1">
        <f>SUM(F86+H86+J86+L86)</f>
        <v>205</v>
      </c>
      <c r="N86" s="90">
        <f>RANK(M86,$M$85:$M$114,0)</f>
        <v>2</v>
      </c>
      <c r="AA86" t="str">
        <f t="shared" si="8"/>
        <v>Tůmová Natálie</v>
      </c>
      <c r="AB86" t="str">
        <f t="shared" si="9"/>
        <v>3.A</v>
      </c>
    </row>
    <row r="87" spans="2:28" ht="15" customHeight="1">
      <c r="B87" s="5">
        <v>3</v>
      </c>
      <c r="C87" s="1" t="s">
        <v>133</v>
      </c>
      <c r="D87" s="36" t="s">
        <v>27</v>
      </c>
      <c r="E87" s="54">
        <v>9.73</v>
      </c>
      <c r="F87" s="21">
        <f>IF(OR(E87=0,E87&gt;$E$83),0,TRUNC(66.6476*POWER($E$83-E87,1.81)))</f>
        <v>0</v>
      </c>
      <c r="G87" s="22">
        <v>318</v>
      </c>
      <c r="H87" s="23">
        <f>IF(G87&lt;$G$83,0,TRUNC(0.188807*POWER(G87-$G$83,1.41)))</f>
        <v>121</v>
      </c>
      <c r="I87" s="56">
        <v>15.2</v>
      </c>
      <c r="J87" s="24">
        <f>IF(I87&lt;$I$83,0,TRUNC(7.86*POWER(I87-$I$83,1.01)))</f>
        <v>42</v>
      </c>
      <c r="K87" s="87">
        <v>68.52</v>
      </c>
      <c r="L87" s="25">
        <f>IF(OR(K87=0,K87&gt;$K$83),0,TRUNC(4.99087*POWER($K$83-K87,1.81)))</f>
        <v>0</v>
      </c>
      <c r="M87" s="1">
        <f>SUM(F87+H87+J87+L87)</f>
        <v>163</v>
      </c>
      <c r="N87" s="90">
        <f>RANK(M87,$M$85:$M$114,0)</f>
        <v>3</v>
      </c>
      <c r="AA87" t="str">
        <f t="shared" si="8"/>
        <v>Šilhanová Denisa</v>
      </c>
      <c r="AB87" t="str">
        <f t="shared" si="9"/>
        <v>3.A</v>
      </c>
    </row>
    <row r="88" spans="2:28" ht="15" customHeight="1">
      <c r="B88" s="2">
        <v>4</v>
      </c>
      <c r="C88" s="1" t="s">
        <v>144</v>
      </c>
      <c r="D88" s="36" t="s">
        <v>28</v>
      </c>
      <c r="E88" s="54">
        <v>9.72</v>
      </c>
      <c r="F88" s="21">
        <f>IF(OR(E88=0,E88&gt;$E$83),0,TRUNC(66.6476*POWER($E$83-E88,1.81)))</f>
        <v>0</v>
      </c>
      <c r="G88" s="22">
        <v>289</v>
      </c>
      <c r="H88" s="23">
        <f>IF(G88&lt;$G$83,0,TRUNC(0.188807*POWER(G88-$G$83,1.41)))</f>
        <v>73</v>
      </c>
      <c r="I88" s="56">
        <v>16.7</v>
      </c>
      <c r="J88" s="24">
        <f>IF(I88&lt;$I$83,0,TRUNC(7.86*POWER(I88-$I$83,1.01)))</f>
        <v>54</v>
      </c>
      <c r="K88" s="87">
        <v>74.24</v>
      </c>
      <c r="L88" s="25">
        <f>IF(OR(K88=0,K88&gt;$K$83),0,TRUNC(4.99087*POWER($K$83-K88,1.81)))</f>
        <v>0</v>
      </c>
      <c r="M88" s="1">
        <f>SUM(F88+H88+J88+L88)</f>
        <v>127</v>
      </c>
      <c r="N88" s="90">
        <f>RANK(M88,$M$85:$M$114,0)</f>
        <v>4</v>
      </c>
      <c r="AA88" t="str">
        <f t="shared" si="8"/>
        <v>Taubrová Michaela</v>
      </c>
      <c r="AB88" t="str">
        <f t="shared" si="9"/>
        <v>3.B</v>
      </c>
    </row>
    <row r="89" spans="2:28" ht="15" customHeight="1">
      <c r="B89" s="5">
        <v>5</v>
      </c>
      <c r="C89" s="1" t="s">
        <v>130</v>
      </c>
      <c r="D89" s="36" t="s">
        <v>27</v>
      </c>
      <c r="E89" s="54">
        <v>9.58</v>
      </c>
      <c r="F89" s="21">
        <f>IF(OR(E89=0,E89&gt;$E$83),0,TRUNC(66.6476*POWER($E$83-E89,1.81)))</f>
        <v>2</v>
      </c>
      <c r="G89" s="22">
        <v>282</v>
      </c>
      <c r="H89" s="23">
        <f>IF(G89&lt;$G$83,0,TRUNC(0.188807*POWER(G89-$G$83,1.41)))</f>
        <v>63</v>
      </c>
      <c r="I89" s="56">
        <v>17.3</v>
      </c>
      <c r="J89" s="24">
        <f>IF(I89&lt;$I$83,0,TRUNC(7.86*POWER(I89-$I$83,1.01)))</f>
        <v>59</v>
      </c>
      <c r="K89" s="87">
        <v>69.83</v>
      </c>
      <c r="L89" s="25">
        <f>IF(OR(K89=0,K89&gt;$K$83),0,TRUNC(4.99087*POWER($K$83-K89,1.81)))</f>
        <v>0</v>
      </c>
      <c r="M89" s="1">
        <f>SUM(F89+H89+J89+L89)</f>
        <v>124</v>
      </c>
      <c r="N89" s="90">
        <f>RANK(M89,$M$85:$M$114,0)</f>
        <v>5</v>
      </c>
      <c r="AA89" t="str">
        <f t="shared" si="8"/>
        <v>Lipavská Michaela</v>
      </c>
      <c r="AB89" t="str">
        <f t="shared" si="9"/>
        <v>3.A</v>
      </c>
    </row>
    <row r="90" spans="2:28" ht="15" customHeight="1">
      <c r="B90" s="2">
        <v>6</v>
      </c>
      <c r="C90" s="1" t="s">
        <v>136</v>
      </c>
      <c r="D90" s="36" t="s">
        <v>28</v>
      </c>
      <c r="E90" s="54">
        <v>9.66</v>
      </c>
      <c r="F90" s="21">
        <f>IF(OR(E90=0,E90&gt;$E$83),0,TRUNC(66.6476*POWER($E$83-E90,1.81)))</f>
        <v>1</v>
      </c>
      <c r="G90" s="22">
        <v>285</v>
      </c>
      <c r="H90" s="23">
        <f>IF(G90&lt;$G$83,0,TRUNC(0.188807*POWER(G90-$G$83,1.41)))</f>
        <v>67</v>
      </c>
      <c r="I90" s="56">
        <v>15.67</v>
      </c>
      <c r="J90" s="24">
        <f>IF(I90&lt;$I$83,0,TRUNC(7.86*POWER(I90-$I$83,1.01)))</f>
        <v>46</v>
      </c>
      <c r="K90" s="87">
        <v>68.94</v>
      </c>
      <c r="L90" s="25">
        <f>IF(OR(K90=0,K90&gt;$K$83),0,TRUNC(4.99087*POWER($K$83-K90,1.81)))</f>
        <v>0</v>
      </c>
      <c r="M90" s="1">
        <f>SUM(F90+H90+J90+L90)</f>
        <v>114</v>
      </c>
      <c r="N90" s="90">
        <f>RANK(M90,$M$85:$M$114,0)</f>
        <v>6</v>
      </c>
      <c r="AA90" t="str">
        <f t="shared" si="8"/>
        <v>Hrochová Šárka</v>
      </c>
      <c r="AB90" t="str">
        <f t="shared" si="9"/>
        <v>3.B</v>
      </c>
    </row>
    <row r="91" spans="2:28" ht="15" customHeight="1">
      <c r="B91" s="5">
        <v>7</v>
      </c>
      <c r="C91" s="1" t="s">
        <v>147</v>
      </c>
      <c r="D91" s="36" t="s">
        <v>28</v>
      </c>
      <c r="E91" s="54">
        <v>9.84</v>
      </c>
      <c r="F91" s="21">
        <f>IF(OR(E91=0,E91&gt;$E$83),0,TRUNC(66.6476*POWER($E$83-E91,1.81)))</f>
        <v>0</v>
      </c>
      <c r="G91" s="22">
        <v>285</v>
      </c>
      <c r="H91" s="23">
        <f>IF(G91&lt;$G$83,0,TRUNC(0.188807*POWER(G91-$G$83,1.41)))</f>
        <v>67</v>
      </c>
      <c r="I91" s="56">
        <v>15.05</v>
      </c>
      <c r="J91" s="24">
        <f>IF(I91&lt;$I$83,0,TRUNC(7.86*POWER(I91-$I$83,1.01)))</f>
        <v>41</v>
      </c>
      <c r="K91" s="87">
        <v>70.72</v>
      </c>
      <c r="L91" s="25">
        <f>IF(OR(K91=0,K91&gt;$K$83),0,TRUNC(4.99087*POWER($K$83-K91,1.81)))</f>
        <v>0</v>
      </c>
      <c r="M91" s="1">
        <f>SUM(F91+H91+J91+L91)</f>
        <v>108</v>
      </c>
      <c r="N91" s="90">
        <f>RANK(M91,$M$85:$M$114,0)</f>
        <v>7</v>
      </c>
      <c r="AA91" t="str">
        <f t="shared" si="8"/>
        <v>Zárybnická Jolana</v>
      </c>
      <c r="AB91" t="str">
        <f t="shared" si="9"/>
        <v>3.B</v>
      </c>
    </row>
    <row r="92" spans="2:28" ht="15" customHeight="1">
      <c r="B92" s="2">
        <v>8</v>
      </c>
      <c r="C92" s="1" t="s">
        <v>139</v>
      </c>
      <c r="D92" s="36" t="s">
        <v>28</v>
      </c>
      <c r="E92" s="54">
        <v>10.38</v>
      </c>
      <c r="F92" s="21">
        <f>IF(OR(E92=0,E92&gt;$E$83),0,TRUNC(66.6476*POWER($E$83-E92,1.81)))</f>
        <v>0</v>
      </c>
      <c r="G92" s="22">
        <v>264</v>
      </c>
      <c r="H92" s="23">
        <f>IF(G92&lt;$G$83,0,TRUNC(0.188807*POWER(G92-$G$83,1.41)))</f>
        <v>39</v>
      </c>
      <c r="I92" s="56">
        <v>15.13</v>
      </c>
      <c r="J92" s="24">
        <f>IF(I92&lt;$I$83,0,TRUNC(7.86*POWER(I92-$I$83,1.01)))</f>
        <v>41</v>
      </c>
      <c r="K92" s="87">
        <v>69.63</v>
      </c>
      <c r="L92" s="25">
        <f>IF(OR(K92=0,K92&gt;$K$83),0,TRUNC(4.99087*POWER($K$83-K92,1.81)))</f>
        <v>0</v>
      </c>
      <c r="M92" s="1">
        <f>SUM(F92+H92+J92+L92)</f>
        <v>80</v>
      </c>
      <c r="N92" s="90">
        <f>RANK(M92,$M$85:$M$114,0)</f>
        <v>8</v>
      </c>
      <c r="AA92" t="str">
        <f t="shared" si="8"/>
        <v>Myslivcová Natálie</v>
      </c>
      <c r="AB92" t="str">
        <f t="shared" si="9"/>
        <v>3.B</v>
      </c>
    </row>
    <row r="93" spans="2:28" ht="15" customHeight="1">
      <c r="B93" s="5">
        <v>9</v>
      </c>
      <c r="C93" s="1" t="s">
        <v>145</v>
      </c>
      <c r="D93" s="36" t="s">
        <v>28</v>
      </c>
      <c r="E93" s="54">
        <v>9.66</v>
      </c>
      <c r="F93" s="21">
        <f>IF(OR(E93=0,E93&gt;$E$83),0,TRUNC(66.6476*POWER($E$83-E93,1.81)))</f>
        <v>1</v>
      </c>
      <c r="G93" s="22">
        <v>275</v>
      </c>
      <c r="H93" s="23">
        <f>IF(G93&lt;$G$83,0,TRUNC(0.188807*POWER(G93-$G$83,1.41)))</f>
        <v>53</v>
      </c>
      <c r="I93" s="56">
        <v>12.6</v>
      </c>
      <c r="J93" s="24">
        <f>IF(I93&lt;$I$83,0,TRUNC(7.86*POWER(I93-$I$83,1.01)))</f>
        <v>21</v>
      </c>
      <c r="K93" s="87">
        <v>76.94</v>
      </c>
      <c r="L93" s="25">
        <f>IF(OR(K93=0,K93&gt;$K$83),0,TRUNC(4.99087*POWER($K$83-K93,1.81)))</f>
        <v>0</v>
      </c>
      <c r="M93" s="1">
        <f>SUM(F93+H93+J93+L93)</f>
        <v>75</v>
      </c>
      <c r="N93" s="90">
        <f>RANK(M93,$M$85:$M$114,0)</f>
        <v>9</v>
      </c>
      <c r="AA93" t="str">
        <f t="shared" si="8"/>
        <v>Vrchlavská Aneta</v>
      </c>
      <c r="AB93" t="str">
        <f t="shared" si="9"/>
        <v>3.B</v>
      </c>
    </row>
    <row r="94" spans="2:28" ht="15" customHeight="1">
      <c r="B94" s="2">
        <v>10</v>
      </c>
      <c r="C94" s="1" t="s">
        <v>146</v>
      </c>
      <c r="D94" s="36" t="s">
        <v>28</v>
      </c>
      <c r="E94" s="54">
        <v>9.75</v>
      </c>
      <c r="F94" s="21">
        <f>IF(OR(E94=0,E94&gt;$E$83),0,TRUNC(66.6476*POWER($E$83-E94,1.81)))</f>
        <v>0</v>
      </c>
      <c r="G94" s="22">
        <v>274</v>
      </c>
      <c r="H94" s="23">
        <f>IF(G94&lt;$G$83,0,TRUNC(0.188807*POWER(G94-$G$83,1.41)))</f>
        <v>52</v>
      </c>
      <c r="I94" s="56">
        <v>12.4</v>
      </c>
      <c r="J94" s="24">
        <f>IF(I94&lt;$I$83,0,TRUNC(7.86*POWER(I94-$I$83,1.01)))</f>
        <v>19</v>
      </c>
      <c r="K94" s="87">
        <v>72.83</v>
      </c>
      <c r="L94" s="25">
        <f>IF(OR(K94=0,K94&gt;$K$83),0,TRUNC(4.99087*POWER($K$83-K94,1.81)))</f>
        <v>0</v>
      </c>
      <c r="M94" s="1">
        <f>SUM(F94+H94+J94+L94)</f>
        <v>71</v>
      </c>
      <c r="N94" s="90">
        <f>RANK(M94,$M$85:$M$114,0)</f>
        <v>10</v>
      </c>
      <c r="AA94" t="str">
        <f t="shared" si="8"/>
        <v>Wolfová Marika</v>
      </c>
      <c r="AB94" t="str">
        <f t="shared" si="9"/>
        <v>3.B</v>
      </c>
    </row>
    <row r="95" spans="2:28" ht="15" customHeight="1">
      <c r="B95" s="5">
        <v>11</v>
      </c>
      <c r="C95" s="1" t="s">
        <v>132</v>
      </c>
      <c r="D95" s="36" t="s">
        <v>27</v>
      </c>
      <c r="E95" s="54">
        <v>9.89</v>
      </c>
      <c r="F95" s="21">
        <f>IF(OR(E95=0,E95&gt;$E$83),0,TRUNC(66.6476*POWER($E$83-E95,1.81)))</f>
        <v>0</v>
      </c>
      <c r="G95" s="22">
        <v>283</v>
      </c>
      <c r="H95" s="23">
        <f>IF(G95&lt;$G$83,0,TRUNC(0.188807*POWER(G95-$G$83,1.41)))</f>
        <v>65</v>
      </c>
      <c r="I95" s="56">
        <v>8</v>
      </c>
      <c r="J95" s="24">
        <f>IF(I95&lt;$I$83,0,TRUNC(7.86*POWER(I95-$I$83,1.01)))</f>
        <v>0</v>
      </c>
      <c r="K95" s="87">
        <v>75.72</v>
      </c>
      <c r="L95" s="25">
        <f>IF(OR(K95=0,K95&gt;$K$83),0,TRUNC(4.99087*POWER($K$83-K95,1.81)))</f>
        <v>0</v>
      </c>
      <c r="M95" s="1">
        <f>SUM(F95+H95+J95+L95)</f>
        <v>65</v>
      </c>
      <c r="N95" s="90">
        <f>RANK(M95,$M$85:$M$114,0)</f>
        <v>11</v>
      </c>
      <c r="AA95" t="str">
        <f t="shared" si="8"/>
        <v>Stranevová Diana</v>
      </c>
      <c r="AB95" t="str">
        <f t="shared" si="9"/>
        <v>3.A</v>
      </c>
    </row>
    <row r="96" spans="2:28" ht="15" customHeight="1">
      <c r="B96" s="2">
        <v>12</v>
      </c>
      <c r="C96" s="1" t="s">
        <v>143</v>
      </c>
      <c r="D96" s="36" t="s">
        <v>28</v>
      </c>
      <c r="E96" s="97">
        <v>9.42</v>
      </c>
      <c r="F96" s="98">
        <f>IF(OR(E96=0,E96&gt;$E$83),0,TRUNC(66.6476*POWER($E$83-E96,1.81)))</f>
        <v>9</v>
      </c>
      <c r="G96" s="99">
        <v>255</v>
      </c>
      <c r="H96" s="100">
        <f>IF(G96&lt;$G$83,0,TRUNC(0.188807*POWER(G96-$G$83,1.41)))</f>
        <v>28</v>
      </c>
      <c r="I96" s="101">
        <v>12.3</v>
      </c>
      <c r="J96" s="102">
        <f>IF(I96&lt;$I$83,0,TRUNC(7.86*POWER(I96-$I$83,1.01)))</f>
        <v>19</v>
      </c>
      <c r="K96" s="103">
        <v>78.65</v>
      </c>
      <c r="L96" s="104">
        <f>IF(OR(K96=0,K96&gt;$K$83),0,TRUNC(4.99087*POWER($K$83-K96,1.81)))</f>
        <v>0</v>
      </c>
      <c r="M96" s="1">
        <f>SUM(F96+H96+J96+L96)</f>
        <v>56</v>
      </c>
      <c r="N96" s="90">
        <f>RANK(M96,$M$85:$M$114,0)</f>
        <v>12</v>
      </c>
      <c r="AA96" t="str">
        <f t="shared" si="8"/>
        <v>Šimáková Kateřina</v>
      </c>
      <c r="AB96" t="str">
        <f t="shared" si="9"/>
        <v>3.B</v>
      </c>
    </row>
    <row r="97" spans="2:28" ht="15" customHeight="1">
      <c r="B97" s="5">
        <v>13</v>
      </c>
      <c r="C97" s="1" t="s">
        <v>126</v>
      </c>
      <c r="D97" s="36" t="s">
        <v>27</v>
      </c>
      <c r="E97" s="97">
        <v>9.11</v>
      </c>
      <c r="F97" s="98">
        <f>IF(OR(E97=0,E97&gt;$E$83),0,TRUNC(66.6476*POWER($E$83-E97,1.81)))</f>
        <v>30</v>
      </c>
      <c r="G97" s="99">
        <v>240</v>
      </c>
      <c r="H97" s="100">
        <f>IF(G97&lt;$G$83,0,TRUNC(0.188807*POWER(G97-$G$83,1.41)))</f>
        <v>12</v>
      </c>
      <c r="I97" s="101">
        <v>11</v>
      </c>
      <c r="J97" s="102">
        <f>IF(I97&lt;$I$83,0,TRUNC(7.86*POWER(I97-$I$83,1.01)))</f>
        <v>8</v>
      </c>
      <c r="K97" s="103">
        <v>72.58</v>
      </c>
      <c r="L97" s="104">
        <f>IF(OR(K97=0,K97&gt;$K$83),0,TRUNC(4.99087*POWER($K$83-K97,1.81)))</f>
        <v>0</v>
      </c>
      <c r="M97" s="1">
        <f>SUM(F97+H97+J97+L97)</f>
        <v>50</v>
      </c>
      <c r="N97" s="90">
        <f>RANK(M97,$M$85:$M$114,0)</f>
        <v>13</v>
      </c>
      <c r="AA97" t="str">
        <f t="shared" si="8"/>
        <v>Häuslová Kateřina</v>
      </c>
      <c r="AB97" t="str">
        <f t="shared" si="9"/>
        <v>3.A</v>
      </c>
    </row>
    <row r="98" spans="2:28" ht="15" customHeight="1">
      <c r="B98" s="2">
        <v>14</v>
      </c>
      <c r="C98" s="1" t="s">
        <v>142</v>
      </c>
      <c r="D98" s="36" t="s">
        <v>28</v>
      </c>
      <c r="E98" s="97">
        <v>10.45</v>
      </c>
      <c r="F98" s="98">
        <f>IF(OR(E98=0,E98&gt;$E$83),0,TRUNC(66.6476*POWER($E$83-E98,1.81)))</f>
        <v>0</v>
      </c>
      <c r="G98" s="99">
        <v>240</v>
      </c>
      <c r="H98" s="100">
        <f>IF(G98&lt;$G$83,0,TRUNC(0.188807*POWER(G98-$G$83,1.41)))</f>
        <v>12</v>
      </c>
      <c r="I98" s="101">
        <v>12.95</v>
      </c>
      <c r="J98" s="102">
        <f>IF(I98&lt;$I$83,0,TRUNC(7.86*POWER(I98-$I$83,1.01)))</f>
        <v>24</v>
      </c>
      <c r="K98" s="103"/>
      <c r="L98" s="104">
        <f>IF(OR(K98=0,K98&gt;$K$83),0,TRUNC(4.99087*POWER($K$83-K98,1.81)))</f>
        <v>0</v>
      </c>
      <c r="M98" s="1">
        <f>SUM(F98+H98+J98+L98)</f>
        <v>36</v>
      </c>
      <c r="N98" s="90">
        <f>RANK(M98,$M$85:$M$114,0)</f>
        <v>14</v>
      </c>
      <c r="AA98" t="str">
        <f t="shared" si="8"/>
        <v>Sedláčková Adéla</v>
      </c>
      <c r="AB98" t="str">
        <f t="shared" si="9"/>
        <v>3.B</v>
      </c>
    </row>
    <row r="99" spans="2:28" ht="15" customHeight="1" thickBot="1">
      <c r="B99" s="5">
        <v>15</v>
      </c>
      <c r="C99" s="1" t="s">
        <v>128</v>
      </c>
      <c r="D99" s="36" t="s">
        <v>27</v>
      </c>
      <c r="E99" s="97">
        <v>10.25</v>
      </c>
      <c r="F99" s="98">
        <f>IF(OR(E99=0,E99&gt;$E$83),0,TRUNC(66.6476*POWER($E$83-E99,1.81)))</f>
        <v>0</v>
      </c>
      <c r="G99" s="99">
        <v>254</v>
      </c>
      <c r="H99" s="100">
        <f>IF(G99&lt;$G$83,0,TRUNC(0.188807*POWER(G99-$G$83,1.41)))</f>
        <v>27</v>
      </c>
      <c r="I99" s="101">
        <v>9.6</v>
      </c>
      <c r="J99" s="102">
        <f>IF(I99&lt;$I$83,0,TRUNC(7.86*POWER(I99-$I$83,1.01)))</f>
        <v>0</v>
      </c>
      <c r="K99" s="103">
        <v>86.65</v>
      </c>
      <c r="L99" s="104">
        <f>IF(OR(K99=0,K99&gt;$K$83),0,TRUNC(4.99087*POWER($K$83-K99,1.81)))</f>
        <v>0</v>
      </c>
      <c r="M99" s="39">
        <f>SUM(F99+H99+J99+L99)</f>
        <v>27</v>
      </c>
      <c r="N99" s="90">
        <f>RANK(M99,$M$85:$M$114,0)</f>
        <v>15</v>
      </c>
      <c r="AA99" t="str">
        <f aca="true" t="shared" si="16" ref="AA99:AA162">C99</f>
        <v>Jelenová Milada</v>
      </c>
      <c r="AB99" t="str">
        <f aca="true" t="shared" si="17" ref="AB99:AB162">D99</f>
        <v>3.A</v>
      </c>
    </row>
    <row r="100" spans="2:28" ht="15" customHeight="1" thickTop="1">
      <c r="B100" s="2">
        <v>16</v>
      </c>
      <c r="C100" s="1" t="s">
        <v>137</v>
      </c>
      <c r="D100" s="36" t="s">
        <v>28</v>
      </c>
      <c r="E100" s="97">
        <v>9.72</v>
      </c>
      <c r="F100" s="98">
        <f>IF(OR(E100=0,E100&gt;$E$83),0,TRUNC(66.6476*POWER($E$83-E100,1.81)))</f>
        <v>0</v>
      </c>
      <c r="G100" s="99">
        <v>246</v>
      </c>
      <c r="H100" s="100">
        <f>IF(G100&lt;$G$83,0,TRUNC(0.188807*POWER(G100-$G$83,1.41)))</f>
        <v>18</v>
      </c>
      <c r="I100" s="101">
        <v>10.5</v>
      </c>
      <c r="J100" s="102">
        <f>IF(I100&lt;$I$83,0,TRUNC(7.86*POWER(I100-$I$83,1.01)))</f>
        <v>4</v>
      </c>
      <c r="K100" s="103">
        <v>77.99</v>
      </c>
      <c r="L100" s="104">
        <f>IF(OR(K100=0,K100&gt;$K$83),0,TRUNC(4.99087*POWER($K$83-K100,1.81)))</f>
        <v>0</v>
      </c>
      <c r="M100" s="5">
        <f>SUM(F100+H100+J100+L100)</f>
        <v>22</v>
      </c>
      <c r="N100" s="90">
        <f>RANK(M100,$M$85:$M$114,0)</f>
        <v>16</v>
      </c>
      <c r="AA100" t="str">
        <f t="shared" si="16"/>
        <v>Maršalová Kristýna</v>
      </c>
      <c r="AB100" t="str">
        <f t="shared" si="17"/>
        <v>3.B</v>
      </c>
    </row>
    <row r="101" spans="2:28" ht="15" customHeight="1">
      <c r="B101" s="5">
        <v>17</v>
      </c>
      <c r="C101" s="1" t="s">
        <v>342</v>
      </c>
      <c r="D101" s="36"/>
      <c r="E101" s="97">
        <v>11.09</v>
      </c>
      <c r="F101" s="98">
        <f>IF(OR(E101=0,E101&gt;$E$83),0,TRUNC(66.6476*POWER($E$83-E101,1.81)))</f>
        <v>0</v>
      </c>
      <c r="G101" s="99">
        <v>226</v>
      </c>
      <c r="H101" s="100">
        <f>IF(G101&lt;$G$83,0,TRUNC(0.188807*POWER(G101-$G$83,1.41)))</f>
        <v>2</v>
      </c>
      <c r="I101" s="101">
        <v>10.9</v>
      </c>
      <c r="J101" s="102">
        <f>IF(I101&lt;$I$83,0,TRUNC(7.86*POWER(I101-$I$83,1.01)))</f>
        <v>7</v>
      </c>
      <c r="K101" s="103">
        <v>82.66</v>
      </c>
      <c r="L101" s="104">
        <f>IF(OR(K101=0,K101&gt;$K$83),0,TRUNC(4.99087*POWER($K$83-K101,1.81)))</f>
        <v>0</v>
      </c>
      <c r="M101" s="1">
        <f>SUM(F101+H101+J101+L101)</f>
        <v>9</v>
      </c>
      <c r="N101" s="90">
        <f>RANK(M101,$M$85:$M$114,0)</f>
        <v>17</v>
      </c>
      <c r="AA101" t="str">
        <f t="shared" si="16"/>
        <v>Svobodová Lucie</v>
      </c>
      <c r="AB101">
        <f t="shared" si="17"/>
        <v>0</v>
      </c>
    </row>
    <row r="102" spans="2:28" ht="15" customHeight="1">
      <c r="B102" s="2">
        <v>18</v>
      </c>
      <c r="C102" s="1" t="s">
        <v>141</v>
      </c>
      <c r="D102" s="36" t="s">
        <v>28</v>
      </c>
      <c r="E102" s="97">
        <v>10.38</v>
      </c>
      <c r="F102" s="98">
        <f>IF(OR(E102=0,E102&gt;$E$83),0,TRUNC(66.6476*POWER($E$83-E102,1.81)))</f>
        <v>0</v>
      </c>
      <c r="G102" s="99">
        <v>218</v>
      </c>
      <c r="H102" s="100">
        <f>IF(G102&lt;$G$83,0,TRUNC(0.188807*POWER(G102-$G$83,1.41)))</f>
        <v>0</v>
      </c>
      <c r="I102" s="101">
        <v>10.85</v>
      </c>
      <c r="J102" s="102">
        <f>IF(I102&lt;$I$83,0,TRUNC(7.86*POWER(I102-$I$83,1.01)))</f>
        <v>7</v>
      </c>
      <c r="K102" s="103">
        <v>77.39</v>
      </c>
      <c r="L102" s="104">
        <f>IF(OR(K102=0,K102&gt;$K$83),0,TRUNC(4.99087*POWER($K$83-K102,1.81)))</f>
        <v>0</v>
      </c>
      <c r="M102" s="1">
        <f>SUM(F102+H102+J102+L102)</f>
        <v>7</v>
      </c>
      <c r="N102" s="90">
        <f>RANK(M102,$M$85:$M$114,0)</f>
        <v>18</v>
      </c>
      <c r="AA102" t="str">
        <f t="shared" si="16"/>
        <v>Rybáková Ilona</v>
      </c>
      <c r="AB102" t="str">
        <f t="shared" si="17"/>
        <v>3.B</v>
      </c>
    </row>
    <row r="103" spans="2:28" ht="15" customHeight="1">
      <c r="B103" s="5">
        <v>19</v>
      </c>
      <c r="C103" s="1" t="s">
        <v>127</v>
      </c>
      <c r="D103" s="36" t="s">
        <v>27</v>
      </c>
      <c r="E103" s="97">
        <v>10.94</v>
      </c>
      <c r="F103" s="98">
        <f>IF(OR(E103=0,E103&gt;$E$83),0,TRUNC(66.6476*POWER($E$83-E103,1.81)))</f>
        <v>0</v>
      </c>
      <c r="G103" s="99">
        <v>214</v>
      </c>
      <c r="H103" s="100">
        <f>IF(G103&lt;$G$83,0,TRUNC(0.188807*POWER(G103-$G$83,1.41)))</f>
        <v>0</v>
      </c>
      <c r="I103" s="101">
        <v>8.4</v>
      </c>
      <c r="J103" s="102">
        <f>IF(I103&lt;$I$83,0,TRUNC(7.86*POWER(I103-$I$83,1.01)))</f>
        <v>0</v>
      </c>
      <c r="K103" s="103">
        <v>91.51</v>
      </c>
      <c r="L103" s="104">
        <f>IF(OR(K103=0,K103&gt;$K$83),0,TRUNC(4.99087*POWER($K$83-K103,1.81)))</f>
        <v>0</v>
      </c>
      <c r="M103" s="1">
        <f>SUM(F103+H103+J103+L103)</f>
        <v>0</v>
      </c>
      <c r="N103" s="90">
        <f>RANK(M103,$M$85:$M$114,0)</f>
        <v>19</v>
      </c>
      <c r="AA103" t="str">
        <f t="shared" si="16"/>
        <v>Havelcová Martina</v>
      </c>
      <c r="AB103" t="str">
        <f t="shared" si="17"/>
        <v>3.A</v>
      </c>
    </row>
    <row r="104" spans="2:28" ht="15" customHeight="1">
      <c r="B104" s="2">
        <v>20</v>
      </c>
      <c r="C104" s="1" t="s">
        <v>129</v>
      </c>
      <c r="D104" s="36" t="s">
        <v>27</v>
      </c>
      <c r="E104" s="97"/>
      <c r="F104" s="98">
        <f>IF(OR(E104=0,E104&gt;$E$83),0,TRUNC(66.6476*POWER($E$83-E104,1.81)))</f>
        <v>0</v>
      </c>
      <c r="G104" s="99"/>
      <c r="H104" s="100">
        <f>IF(G104&lt;$G$83,0,TRUNC(0.188807*POWER(G104-$G$83,1.41)))</f>
        <v>0</v>
      </c>
      <c r="I104" s="101"/>
      <c r="J104" s="102">
        <f>IF(I104&lt;$I$83,0,TRUNC(7.86*POWER(I104-$I$83,1.01)))</f>
        <v>0</v>
      </c>
      <c r="K104" s="103"/>
      <c r="L104" s="104">
        <f>IF(OR(K104=0,K104&gt;$K$83),0,TRUNC(4.99087*POWER($K$83-K104,1.81)))</f>
        <v>0</v>
      </c>
      <c r="M104" s="1">
        <f>SUM(F104+H104+J104+L104)</f>
        <v>0</v>
      </c>
      <c r="N104" s="90">
        <f>RANK(M104,$M$85:$M$114,0)</f>
        <v>19</v>
      </c>
      <c r="AA104" t="str">
        <f t="shared" si="16"/>
        <v>Koudelková Sarah</v>
      </c>
      <c r="AB104" t="str">
        <f t="shared" si="17"/>
        <v>3.A</v>
      </c>
    </row>
    <row r="105" spans="2:28" ht="15" customHeight="1">
      <c r="B105" s="5">
        <v>21</v>
      </c>
      <c r="C105" s="1" t="s">
        <v>138</v>
      </c>
      <c r="D105" s="36" t="s">
        <v>28</v>
      </c>
      <c r="E105" s="97"/>
      <c r="F105" s="98">
        <f>IF(OR(E105=0,E105&gt;$E$83),0,TRUNC(66.6476*POWER($E$83-E105,1.81)))</f>
        <v>0</v>
      </c>
      <c r="G105" s="99"/>
      <c r="H105" s="100">
        <f>IF(G105&lt;$G$83,0,TRUNC(0.188807*POWER(G105-$G$83,1.41)))</f>
        <v>0</v>
      </c>
      <c r="I105" s="101"/>
      <c r="J105" s="102">
        <f>IF(I105&lt;$I$83,0,TRUNC(7.86*POWER(I105-$I$83,1.01)))</f>
        <v>0</v>
      </c>
      <c r="K105" s="103"/>
      <c r="L105" s="104">
        <f>IF(OR(K105=0,K105&gt;$K$83),0,TRUNC(4.99087*POWER($K$83-K105,1.81)))</f>
        <v>0</v>
      </c>
      <c r="M105" s="1">
        <f>SUM(F105+H105+J105+L105)</f>
        <v>0</v>
      </c>
      <c r="N105" s="90">
        <f>RANK(M105,$M$85:$M$114,0)</f>
        <v>19</v>
      </c>
      <c r="AA105" t="str">
        <f t="shared" si="16"/>
        <v>Miklasová Sabina</v>
      </c>
      <c r="AB105" t="str">
        <f t="shared" si="17"/>
        <v>3.B</v>
      </c>
    </row>
    <row r="106" spans="2:28" ht="15" customHeight="1">
      <c r="B106" s="2">
        <v>22</v>
      </c>
      <c r="C106" s="1" t="s">
        <v>131</v>
      </c>
      <c r="D106" s="36" t="s">
        <v>27</v>
      </c>
      <c r="E106" s="54">
        <v>11.47</v>
      </c>
      <c r="F106" s="21">
        <f>IF(OR(E106=0,E106&gt;$E$83),0,TRUNC(66.6476*POWER($E$83-E106,1.81)))</f>
        <v>0</v>
      </c>
      <c r="G106" s="22">
        <v>207</v>
      </c>
      <c r="H106" s="23">
        <f>IF(G106&lt;$G$83,0,TRUNC(0.188807*POWER(G106-$G$83,1.41)))</f>
        <v>0</v>
      </c>
      <c r="I106" s="56">
        <v>7.9</v>
      </c>
      <c r="J106" s="24">
        <f>IF(I106&lt;$I$83,0,TRUNC(7.86*POWER(I106-$I$83,1.01)))</f>
        <v>0</v>
      </c>
      <c r="K106" s="87">
        <v>83.87</v>
      </c>
      <c r="L106" s="25">
        <f>IF(OR(K106=0,K106&gt;$K$83),0,TRUNC(4.99087*POWER($K$83-K106,1.81)))</f>
        <v>0</v>
      </c>
      <c r="M106" s="1">
        <f>SUM(F106+H106+J106+L106)</f>
        <v>0</v>
      </c>
      <c r="N106" s="90">
        <f>RANK(M106,$M$85:$M$114,0)</f>
        <v>19</v>
      </c>
      <c r="AA106" t="str">
        <f t="shared" si="16"/>
        <v>Petričáková Kateřina</v>
      </c>
      <c r="AB106" t="str">
        <f t="shared" si="17"/>
        <v>3.A</v>
      </c>
    </row>
    <row r="107" spans="2:28" ht="15" customHeight="1" thickBot="1">
      <c r="B107" s="5">
        <v>23</v>
      </c>
      <c r="C107" s="1" t="s">
        <v>134</v>
      </c>
      <c r="D107" s="109" t="s">
        <v>27</v>
      </c>
      <c r="E107" s="54"/>
      <c r="F107" s="21">
        <f>IF(OR(E107=0,E107&gt;$E$83),0,TRUNC(66.6476*POWER($E$83-E107,1.81)))</f>
        <v>0</v>
      </c>
      <c r="G107" s="22"/>
      <c r="H107" s="23">
        <f>IF(G107&lt;$G$83,0,TRUNC(0.188807*POWER(G107-$G$83,1.41)))</f>
        <v>0</v>
      </c>
      <c r="I107" s="56"/>
      <c r="J107" s="24">
        <f>IF(I107&lt;$I$83,0,TRUNC(7.86*POWER(I107-$I$83,1.01)))</f>
        <v>0</v>
      </c>
      <c r="K107" s="87"/>
      <c r="L107" s="25">
        <f>IF(OR(K107=0,K107&gt;$K$83),0,TRUNC(4.99087*POWER($K$83-K107,1.81)))</f>
        <v>0</v>
      </c>
      <c r="M107" s="1">
        <f>SUM(F107+H107+J107+L107)</f>
        <v>0</v>
      </c>
      <c r="N107" s="90">
        <f>RANK(M107,$M$85:$M$114,0)</f>
        <v>19</v>
      </c>
      <c r="AA107" t="str">
        <f t="shared" si="16"/>
        <v>Špindlerová kateřina</v>
      </c>
      <c r="AB107" t="str">
        <f t="shared" si="17"/>
        <v>3.A</v>
      </c>
    </row>
    <row r="108" spans="2:28" ht="15" customHeight="1" thickBot="1" thickTop="1">
      <c r="B108" s="2">
        <v>24</v>
      </c>
      <c r="D108" s="109"/>
      <c r="E108" s="54"/>
      <c r="F108" s="21">
        <f>IF(OR(E108=0,E108&gt;$E$83),0,TRUNC(66.6476*POWER($E$83-E108,1.81)))</f>
        <v>0</v>
      </c>
      <c r="G108" s="22"/>
      <c r="H108" s="23">
        <f>IF(G108&lt;$G$83,0,TRUNC(0.188807*POWER(G108-$G$83,1.41)))</f>
        <v>0</v>
      </c>
      <c r="I108" s="56"/>
      <c r="J108" s="24">
        <f>IF(I108&lt;$I$83,0,TRUNC(7.86*POWER(I108-$I$83,1.01)))</f>
        <v>0</v>
      </c>
      <c r="K108" s="87"/>
      <c r="L108" s="25">
        <f>IF(OR(K108=0,K108&gt;$K$83),0,TRUNC(4.99087*POWER($K$83-K108,1.81)))</f>
        <v>0</v>
      </c>
      <c r="M108" s="1">
        <f>SUM(F108+H108+J108+L108)</f>
        <v>0</v>
      </c>
      <c r="N108" s="90">
        <f>RANK(M108,$M$85:$M$114,0)</f>
        <v>19</v>
      </c>
      <c r="AA108">
        <f t="shared" si="16"/>
        <v>0</v>
      </c>
      <c r="AB108">
        <f t="shared" si="17"/>
        <v>0</v>
      </c>
    </row>
    <row r="109" spans="2:28" ht="15" customHeight="1" thickBot="1" thickTop="1">
      <c r="B109" s="5">
        <v>25</v>
      </c>
      <c r="D109" s="109"/>
      <c r="E109" s="54"/>
      <c r="F109" s="21">
        <f>IF(OR(E109=0,E109&gt;$E$83),0,TRUNC(66.6476*POWER($E$83-E109,1.81)))</f>
        <v>0</v>
      </c>
      <c r="G109" s="22"/>
      <c r="H109" s="23">
        <f>IF(G109&lt;$G$83,0,TRUNC(0.188807*POWER(G109-$G$83,1.41)))</f>
        <v>0</v>
      </c>
      <c r="I109" s="56"/>
      <c r="J109" s="24">
        <f>IF(I109&lt;$I$83,0,TRUNC(7.86*POWER(I109-$I$83,1.01)))</f>
        <v>0</v>
      </c>
      <c r="K109" s="87"/>
      <c r="L109" s="25">
        <f>IF(OR(K109=0,K109&gt;$K$83),0,TRUNC(4.99087*POWER($K$83-K109,1.81)))</f>
        <v>0</v>
      </c>
      <c r="M109" s="1">
        <f>SUM(F109+H109+J109+L109)</f>
        <v>0</v>
      </c>
      <c r="N109" s="90">
        <f>RANK(M109,$M$85:$M$114,0)</f>
        <v>19</v>
      </c>
      <c r="AA109">
        <f t="shared" si="16"/>
        <v>0</v>
      </c>
      <c r="AB109">
        <f t="shared" si="17"/>
        <v>0</v>
      </c>
    </row>
    <row r="110" spans="2:28" ht="15" customHeight="1" thickBot="1" thickTop="1">
      <c r="B110" s="2">
        <v>26</v>
      </c>
      <c r="D110" s="109"/>
      <c r="E110" s="54"/>
      <c r="F110" s="21">
        <f>IF(OR(E110=0,E110&gt;$E$83),0,TRUNC(66.6476*POWER($E$83-E110,1.81)))</f>
        <v>0</v>
      </c>
      <c r="G110" s="22"/>
      <c r="H110" s="23">
        <f>IF(G110&lt;$G$83,0,TRUNC(0.188807*POWER(G110-$G$83,1.41)))</f>
        <v>0</v>
      </c>
      <c r="I110" s="56"/>
      <c r="J110" s="24">
        <f>IF(I110&lt;$I$83,0,TRUNC(7.86*POWER(I110-$I$83,1.01)))</f>
        <v>0</v>
      </c>
      <c r="K110" s="87"/>
      <c r="L110" s="25">
        <f>IF(OR(K110=0,K110&gt;$K$83),0,TRUNC(4.99087*POWER($K$83-K110,1.81)))</f>
        <v>0</v>
      </c>
      <c r="M110" s="1">
        <f>SUM(F110+H110+J110+L110)</f>
        <v>0</v>
      </c>
      <c r="N110" s="90">
        <f>RANK(M110,$M$85:$M$114,0)</f>
        <v>19</v>
      </c>
      <c r="AA110">
        <f t="shared" si="16"/>
        <v>0</v>
      </c>
      <c r="AB110">
        <f t="shared" si="17"/>
        <v>0</v>
      </c>
    </row>
    <row r="111" spans="2:28" ht="15" customHeight="1" thickBot="1" thickTop="1">
      <c r="B111" s="5">
        <v>27</v>
      </c>
      <c r="D111" s="109"/>
      <c r="E111" s="54"/>
      <c r="F111" s="21">
        <f>IF(OR(E111=0,E111&gt;$E$83),0,TRUNC(66.6476*POWER($E$83-E111,1.81)))</f>
        <v>0</v>
      </c>
      <c r="G111" s="22"/>
      <c r="H111" s="23">
        <f>IF(G111&lt;$G$83,0,TRUNC(0.188807*POWER(G111-$G$83,1.41)))</f>
        <v>0</v>
      </c>
      <c r="I111" s="56"/>
      <c r="J111" s="24">
        <f>IF(I111&lt;$I$83,0,TRUNC(7.86*POWER(I111-$I$83,1.01)))</f>
        <v>0</v>
      </c>
      <c r="K111" s="87"/>
      <c r="L111" s="25">
        <f>IF(OR(K111=0,K111&gt;$K$83),0,TRUNC(4.99087*POWER($K$83-K111,1.81)))</f>
        <v>0</v>
      </c>
      <c r="M111" s="1">
        <f>SUM(F111+H111+J111+L111)</f>
        <v>0</v>
      </c>
      <c r="N111" s="90">
        <f>RANK(M111,$M$85:$M$114,0)</f>
        <v>19</v>
      </c>
      <c r="AA111">
        <f t="shared" si="16"/>
        <v>0</v>
      </c>
      <c r="AB111">
        <f t="shared" si="17"/>
        <v>0</v>
      </c>
    </row>
    <row r="112" spans="2:28" ht="15" customHeight="1" thickBot="1" thickTop="1">
      <c r="B112" s="2">
        <v>28</v>
      </c>
      <c r="D112" s="109"/>
      <c r="E112" s="54"/>
      <c r="F112" s="21">
        <f>IF(OR(E112=0,E112&gt;$E$83),0,TRUNC(66.6476*POWER($E$83-E112,1.81)))</f>
        <v>0</v>
      </c>
      <c r="G112" s="22"/>
      <c r="H112" s="23">
        <f>IF(G112&lt;$G$83,0,TRUNC(0.188807*POWER(G112-$G$83,1.41)))</f>
        <v>0</v>
      </c>
      <c r="I112" s="56"/>
      <c r="J112" s="24">
        <f>IF(I112&lt;$I$83,0,TRUNC(7.86*POWER(I112-$I$83,1.01)))</f>
        <v>0</v>
      </c>
      <c r="K112" s="87"/>
      <c r="L112" s="25">
        <f>IF(OR(K112=0,K112&gt;$K$83),0,TRUNC(4.99087*POWER($K$83-K112,1.81)))</f>
        <v>0</v>
      </c>
      <c r="M112" s="1">
        <f>SUM(F112+H112+J112+L112)</f>
        <v>0</v>
      </c>
      <c r="N112" s="90">
        <f>RANK(M112,$M$85:$M$114,0)</f>
        <v>19</v>
      </c>
      <c r="AA112">
        <f t="shared" si="16"/>
        <v>0</v>
      </c>
      <c r="AB112">
        <f t="shared" si="17"/>
        <v>0</v>
      </c>
    </row>
    <row r="113" spans="2:28" ht="15" customHeight="1" thickBot="1" thickTop="1">
      <c r="B113" s="5">
        <v>29</v>
      </c>
      <c r="D113" s="109"/>
      <c r="E113" s="54"/>
      <c r="F113" s="21">
        <f>IF(OR(E113=0,E113&gt;$E$83),0,TRUNC(66.6476*POWER($E$83-E113,1.81)))</f>
        <v>0</v>
      </c>
      <c r="G113" s="22"/>
      <c r="H113" s="23">
        <f>IF(G113&lt;$G$83,0,TRUNC(0.188807*POWER(G113-$G$83,1.41)))</f>
        <v>0</v>
      </c>
      <c r="I113" s="56"/>
      <c r="J113" s="24">
        <f>IF(I113&lt;$I$83,0,TRUNC(7.86*POWER(I113-$I$83,1.01)))</f>
        <v>0</v>
      </c>
      <c r="K113" s="87"/>
      <c r="L113" s="25">
        <f>IF(OR(K113=0,K113&gt;$K$83),0,TRUNC(4.99087*POWER($K$83-K113,1.81)))</f>
        <v>0</v>
      </c>
      <c r="M113" s="1">
        <f>SUM(F113+H113+J113+L113)</f>
        <v>0</v>
      </c>
      <c r="N113" s="90">
        <f>RANK(M113,$M$85:$M$114,0)</f>
        <v>19</v>
      </c>
      <c r="AA113">
        <f t="shared" si="16"/>
        <v>0</v>
      </c>
      <c r="AB113">
        <f t="shared" si="17"/>
        <v>0</v>
      </c>
    </row>
    <row r="114" spans="2:28" ht="15" customHeight="1" thickBot="1" thickTop="1">
      <c r="B114" s="2">
        <v>30</v>
      </c>
      <c r="D114" s="109"/>
      <c r="E114" s="54"/>
      <c r="F114" s="21">
        <f>IF(OR(E114=0,E114&gt;$E$83),0,TRUNC(66.6476*POWER($E$83-E114,1.81)))</f>
        <v>0</v>
      </c>
      <c r="G114" s="22"/>
      <c r="H114" s="23">
        <f>IF(G114&lt;$G$83,0,TRUNC(0.188807*POWER(G114-$G$83,1.41)))</f>
        <v>0</v>
      </c>
      <c r="I114" s="56"/>
      <c r="J114" s="24">
        <f>IF(I114&lt;$I$83,0,TRUNC(7.86*POWER(I114-$I$83,1.01)))</f>
        <v>0</v>
      </c>
      <c r="K114" s="87"/>
      <c r="L114" s="25">
        <f>IF(OR(K114=0,K114&gt;$K$83),0,TRUNC(4.99087*POWER($K$83-K114,1.81)))</f>
        <v>0</v>
      </c>
      <c r="M114" s="1">
        <f>SUM(F114+H114+J114+L114)</f>
        <v>0</v>
      </c>
      <c r="N114" s="90">
        <f>RANK(M114,$M$85:$M$114,0)</f>
        <v>19</v>
      </c>
      <c r="AA114">
        <f t="shared" si="16"/>
        <v>0</v>
      </c>
      <c r="AB114">
        <f t="shared" si="17"/>
        <v>0</v>
      </c>
    </row>
    <row r="115" spans="14:28" ht="15" customHeight="1" thickTop="1">
      <c r="N115" s="91"/>
      <c r="AA115">
        <f t="shared" si="16"/>
        <v>0</v>
      </c>
      <c r="AB115">
        <f t="shared" si="17"/>
        <v>0</v>
      </c>
    </row>
    <row r="116" spans="14:28" ht="15" customHeight="1">
      <c r="N116" s="91"/>
      <c r="AA116">
        <f t="shared" si="16"/>
        <v>0</v>
      </c>
      <c r="AB116">
        <f t="shared" si="17"/>
        <v>0</v>
      </c>
    </row>
    <row r="117" spans="14:28" ht="15" customHeight="1">
      <c r="N117" s="91"/>
      <c r="AA117">
        <f t="shared" si="16"/>
        <v>0</v>
      </c>
      <c r="AB117">
        <f t="shared" si="17"/>
        <v>0</v>
      </c>
    </row>
    <row r="118" spans="2:28" ht="18">
      <c r="B118" s="26" t="s">
        <v>21</v>
      </c>
      <c r="C118" s="26"/>
      <c r="D118" s="35"/>
      <c r="F118" s="126" t="str">
        <f>F80</f>
        <v>10. května 2011</v>
      </c>
      <c r="G118" s="127"/>
      <c r="H118" s="127"/>
      <c r="I118" s="127"/>
      <c r="N118" s="91"/>
      <c r="AA118">
        <f t="shared" si="16"/>
        <v>0</v>
      </c>
      <c r="AB118">
        <f t="shared" si="17"/>
        <v>0</v>
      </c>
    </row>
    <row r="119" spans="14:28" ht="15" customHeight="1">
      <c r="N119" s="91"/>
      <c r="AA119">
        <f t="shared" si="16"/>
        <v>0</v>
      </c>
      <c r="AB119">
        <f t="shared" si="17"/>
        <v>0</v>
      </c>
    </row>
    <row r="120" spans="3:28" ht="15" customHeight="1" thickBot="1">
      <c r="C120" s="7" t="s">
        <v>16</v>
      </c>
      <c r="N120" s="91"/>
      <c r="AA120" t="str">
        <f t="shared" si="16"/>
        <v>4.ročník     Dívky</v>
      </c>
      <c r="AB120">
        <f t="shared" si="17"/>
        <v>0</v>
      </c>
    </row>
    <row r="121" spans="2:28" ht="15" customHeight="1" thickBot="1">
      <c r="B121" s="6"/>
      <c r="C121" s="6" t="s">
        <v>7</v>
      </c>
      <c r="D121" s="28"/>
      <c r="E121" s="85">
        <v>9.76</v>
      </c>
      <c r="F121" s="6"/>
      <c r="G121" s="17">
        <v>220</v>
      </c>
      <c r="H121" s="6"/>
      <c r="I121" s="16">
        <v>9.9</v>
      </c>
      <c r="J121" s="6"/>
      <c r="K121" s="81">
        <v>65.5</v>
      </c>
      <c r="L121" s="6"/>
      <c r="M121" s="6"/>
      <c r="N121" s="92"/>
      <c r="AA121" t="str">
        <f t="shared" si="16"/>
        <v>Nulové hodnoty</v>
      </c>
      <c r="AB121">
        <f t="shared" si="17"/>
        <v>0</v>
      </c>
    </row>
    <row r="122" spans="2:28" ht="15" customHeight="1" thickBot="1">
      <c r="B122" s="6"/>
      <c r="C122" s="96" t="s">
        <v>0</v>
      </c>
      <c r="D122" s="28" t="s">
        <v>23</v>
      </c>
      <c r="E122" s="85" t="s">
        <v>6</v>
      </c>
      <c r="F122" s="18" t="s">
        <v>1</v>
      </c>
      <c r="G122" s="17" t="s">
        <v>2</v>
      </c>
      <c r="H122" s="17" t="s">
        <v>1</v>
      </c>
      <c r="I122" s="16" t="s">
        <v>3</v>
      </c>
      <c r="J122" s="16" t="s">
        <v>1</v>
      </c>
      <c r="K122" s="81" t="s">
        <v>4</v>
      </c>
      <c r="L122" s="15" t="s">
        <v>1</v>
      </c>
      <c r="M122" s="6" t="s">
        <v>5</v>
      </c>
      <c r="N122" s="93" t="s">
        <v>8</v>
      </c>
      <c r="AA122" t="str">
        <f t="shared" si="16"/>
        <v>Příjmení a jméno</v>
      </c>
      <c r="AB122" t="str">
        <f t="shared" si="17"/>
        <v>Třída</v>
      </c>
    </row>
    <row r="123" spans="2:28" ht="15" customHeight="1">
      <c r="B123" s="4">
        <v>1</v>
      </c>
      <c r="C123" s="1" t="s">
        <v>148</v>
      </c>
      <c r="D123" s="132" t="s">
        <v>29</v>
      </c>
      <c r="E123" s="54">
        <v>8.85</v>
      </c>
      <c r="F123" s="21">
        <f>IF(OR(E123=0,E123&gt;$E$121),0,TRUNC(66.6476*POWER($E$121-E123,1.81)))</f>
        <v>56</v>
      </c>
      <c r="G123" s="22">
        <v>321</v>
      </c>
      <c r="H123" s="23">
        <f>IF(G123&lt;$G$121,0,TRUNC(0.188807*POWER(G123-$G$121,1.41)))</f>
        <v>126</v>
      </c>
      <c r="I123" s="56">
        <v>33.2</v>
      </c>
      <c r="J123" s="24">
        <f>IF(I123&lt;$I$121,0,TRUNC(7.86*POWER(I123-$I$121,1.01)))</f>
        <v>188</v>
      </c>
      <c r="K123" s="87">
        <v>56.22</v>
      </c>
      <c r="L123" s="25">
        <f>IF(OR(K123=0,K123&gt;$K$121),0,TRUNC(4.99087*POWER($K$121-K123,1.81)))</f>
        <v>281</v>
      </c>
      <c r="M123" s="1">
        <f>SUM(F123+H123+J123+L123)</f>
        <v>651</v>
      </c>
      <c r="N123" s="90">
        <f>RANK(M123,$M$123:$M$152,0)</f>
        <v>1</v>
      </c>
      <c r="AA123" t="str">
        <f t="shared" si="16"/>
        <v>Benešová Tereza</v>
      </c>
      <c r="AB123" t="str">
        <f t="shared" si="17"/>
        <v>4.A</v>
      </c>
    </row>
    <row r="124" spans="2:28" ht="15" customHeight="1">
      <c r="B124" s="2">
        <v>2</v>
      </c>
      <c r="C124" s="1" t="s">
        <v>157</v>
      </c>
      <c r="D124" s="132" t="s">
        <v>29</v>
      </c>
      <c r="E124" s="54">
        <v>8.64</v>
      </c>
      <c r="F124" s="21">
        <f>IF(OR(E124=0,E124&gt;$E$121),0,TRUNC(66.6476*POWER($E$121-E124,1.81)))</f>
        <v>81</v>
      </c>
      <c r="G124" s="22">
        <v>320</v>
      </c>
      <c r="H124" s="23">
        <f>IF(G124&lt;$G$121,0,TRUNC(0.188807*POWER(G124-$G$121,1.41)))</f>
        <v>124</v>
      </c>
      <c r="I124" s="56">
        <v>30.4</v>
      </c>
      <c r="J124" s="24">
        <f>IF(I124&lt;$I$121,0,TRUNC(7.86*POWER(I124-$I$121,1.01)))</f>
        <v>166</v>
      </c>
      <c r="K124" s="87">
        <v>63.75</v>
      </c>
      <c r="L124" s="25">
        <f>IF(OR(K124=0,K124&gt;$K$121),0,TRUNC(4.99087*POWER($K$121-K124,1.81)))</f>
        <v>13</v>
      </c>
      <c r="M124" s="1">
        <f>SUM(F124+H124+J124+L124)</f>
        <v>384</v>
      </c>
      <c r="N124" s="90">
        <f>RANK(M124,$M$123:$M$152,0)</f>
        <v>2</v>
      </c>
      <c r="AA124" t="str">
        <f t="shared" si="16"/>
        <v>Tůmová Barbora</v>
      </c>
      <c r="AB124" t="str">
        <f t="shared" si="17"/>
        <v>4.A</v>
      </c>
    </row>
    <row r="125" spans="2:28" ht="15" customHeight="1">
      <c r="B125" s="4">
        <v>3</v>
      </c>
      <c r="C125" s="1" t="s">
        <v>160</v>
      </c>
      <c r="D125" s="132" t="s">
        <v>30</v>
      </c>
      <c r="E125" s="54">
        <v>8.79</v>
      </c>
      <c r="F125" s="21">
        <f>IF(OR(E125=0,E125&gt;$E$121),0,TRUNC(66.6476*POWER($E$121-E125,1.81)))</f>
        <v>63</v>
      </c>
      <c r="G125" s="22">
        <v>320</v>
      </c>
      <c r="H125" s="23">
        <f>IF(G125&lt;$G$121,0,TRUNC(0.188807*POWER(G125-$G$121,1.41)))</f>
        <v>124</v>
      </c>
      <c r="I125" s="56">
        <v>16.2</v>
      </c>
      <c r="J125" s="24">
        <f>IF(I125&lt;$I$121,0,TRUNC(7.86*POWER(I125-$I$121,1.01)))</f>
        <v>50</v>
      </c>
      <c r="K125" s="87">
        <v>64.77</v>
      </c>
      <c r="L125" s="25">
        <f>IF(OR(K125=0,K125&gt;$K$121),0,TRUNC(4.99087*POWER($K$121-K125,1.81)))</f>
        <v>2</v>
      </c>
      <c r="M125" s="1">
        <f>SUM(F125+H125+J125+L125)</f>
        <v>239</v>
      </c>
      <c r="N125" s="90">
        <f>RANK(M125,$M$123:$M$152,0)</f>
        <v>3</v>
      </c>
      <c r="AA125" t="str">
        <f t="shared" si="16"/>
        <v>Juřicová Tereza</v>
      </c>
      <c r="AB125" t="str">
        <f t="shared" si="17"/>
        <v>4.B</v>
      </c>
    </row>
    <row r="126" spans="2:28" ht="15" customHeight="1">
      <c r="B126" s="2">
        <v>4</v>
      </c>
      <c r="C126" s="1" t="s">
        <v>343</v>
      </c>
      <c r="D126" s="133" t="s">
        <v>29</v>
      </c>
      <c r="E126" s="54">
        <v>8.89</v>
      </c>
      <c r="F126" s="21">
        <f>IF(OR(E126=0,E126&gt;$E$121),0,TRUNC(66.6476*POWER($E$121-E126,1.81)))</f>
        <v>51</v>
      </c>
      <c r="G126" s="22">
        <v>301</v>
      </c>
      <c r="H126" s="23">
        <f>IF(G126&lt;$G$121,0,TRUNC(0.188807*POWER(G126-$G$121,1.41)))</f>
        <v>92</v>
      </c>
      <c r="I126" s="56">
        <v>15.2</v>
      </c>
      <c r="J126" s="24">
        <f>IF(I126&lt;$I$121,0,TRUNC(7.86*POWER(I126-$I$121,1.01)))</f>
        <v>42</v>
      </c>
      <c r="K126" s="87">
        <v>62.85</v>
      </c>
      <c r="L126" s="25">
        <f>IF(OR(K126=0,K126&gt;$K$121),0,TRUNC(4.99087*POWER($K$121-K126,1.81)))</f>
        <v>29</v>
      </c>
      <c r="M126" s="1">
        <f>SUM(F126+H126+J126+L126)</f>
        <v>214</v>
      </c>
      <c r="N126" s="90">
        <f>RANK(M126,$M$123:$M$152,0)</f>
        <v>4</v>
      </c>
      <c r="AA126" t="str">
        <f t="shared" si="16"/>
        <v>Šlehoferová Michaela</v>
      </c>
      <c r="AB126" t="str">
        <f t="shared" si="17"/>
        <v>4.A</v>
      </c>
    </row>
    <row r="127" spans="2:28" ht="15" customHeight="1">
      <c r="B127" s="4">
        <v>5</v>
      </c>
      <c r="C127" s="1" t="s">
        <v>159</v>
      </c>
      <c r="D127" s="132" t="s">
        <v>30</v>
      </c>
      <c r="E127" s="54">
        <v>9.12</v>
      </c>
      <c r="F127" s="21">
        <f>IF(OR(E127=0,E127&gt;$E$121),0,TRUNC(66.6476*POWER($E$121-E127,1.81)))</f>
        <v>29</v>
      </c>
      <c r="G127" s="22">
        <v>295</v>
      </c>
      <c r="H127" s="23">
        <f>IF(G127&lt;$G$121,0,TRUNC(0.188807*POWER(G127-$G$121,1.41)))</f>
        <v>83</v>
      </c>
      <c r="I127" s="56">
        <v>14.7</v>
      </c>
      <c r="J127" s="24">
        <f>IF(I127&lt;$I$121,0,TRUNC(7.86*POWER(I127-$I$121,1.01)))</f>
        <v>38</v>
      </c>
      <c r="K127" s="87">
        <v>68.39</v>
      </c>
      <c r="L127" s="25">
        <f>IF(OR(K127=0,K127&gt;$K$121),0,TRUNC(4.99087*POWER($K$121-K127,1.81)))</f>
        <v>0</v>
      </c>
      <c r="M127" s="1">
        <f>SUM(F127+H127+J127+L127)</f>
        <v>150</v>
      </c>
      <c r="N127" s="90">
        <f>RANK(M127,$M$123:$M$152,0)</f>
        <v>5</v>
      </c>
      <c r="AA127" t="str">
        <f t="shared" si="16"/>
        <v>Jánská Magdaléna</v>
      </c>
      <c r="AB127" t="str">
        <f t="shared" si="17"/>
        <v>4.B</v>
      </c>
    </row>
    <row r="128" spans="2:28" ht="15" customHeight="1">
      <c r="B128" s="2">
        <v>6</v>
      </c>
      <c r="C128" s="1" t="s">
        <v>165</v>
      </c>
      <c r="D128" s="132" t="s">
        <v>30</v>
      </c>
      <c r="E128" s="54">
        <v>9.1</v>
      </c>
      <c r="F128" s="21">
        <f>IF(OR(E128=0,E128&gt;$E$121),0,TRUNC(66.6476*POWER($E$121-E128,1.81)))</f>
        <v>31</v>
      </c>
      <c r="G128" s="22">
        <v>285</v>
      </c>
      <c r="H128" s="23">
        <f>IF(G128&lt;$G$121,0,TRUNC(0.188807*POWER(G128-$G$121,1.41)))</f>
        <v>67</v>
      </c>
      <c r="I128" s="56">
        <v>15.7</v>
      </c>
      <c r="J128" s="24">
        <f>IF(I128&lt;$I$121,0,TRUNC(7.86*POWER(I128-$I$121,1.01)))</f>
        <v>46</v>
      </c>
      <c r="K128" s="87">
        <v>65.88</v>
      </c>
      <c r="L128" s="25">
        <f>IF(OR(K128=0,K128&gt;$K$121),0,TRUNC(4.99087*POWER($K$121-K128,1.81)))</f>
        <v>0</v>
      </c>
      <c r="M128" s="1">
        <f>SUM(F128+H128+J128+L128)</f>
        <v>144</v>
      </c>
      <c r="N128" s="90">
        <f>RANK(M128,$M$123:$M$152,0)</f>
        <v>6</v>
      </c>
      <c r="AA128" t="str">
        <f t="shared" si="16"/>
        <v>Sedláčkov Aneta</v>
      </c>
      <c r="AB128" t="str">
        <f t="shared" si="17"/>
        <v>4.B</v>
      </c>
    </row>
    <row r="129" spans="2:28" ht="15" customHeight="1">
      <c r="B129" s="4">
        <v>7</v>
      </c>
      <c r="C129" s="1" t="s">
        <v>161</v>
      </c>
      <c r="D129" s="132" t="s">
        <v>30</v>
      </c>
      <c r="E129" s="54">
        <v>9.14</v>
      </c>
      <c r="F129" s="21">
        <f>IF(OR(E129=0,E129&gt;$E$121),0,TRUNC(66.6476*POWER($E$121-E129,1.81)))</f>
        <v>28</v>
      </c>
      <c r="G129" s="22">
        <v>297</v>
      </c>
      <c r="H129" s="23">
        <f>IF(G129&lt;$G$121,0,TRUNC(0.188807*POWER(G129-$G$121,1.41)))</f>
        <v>86</v>
      </c>
      <c r="I129" s="56">
        <v>11.5</v>
      </c>
      <c r="J129" s="24">
        <f>IF(I129&lt;$I$121,0,TRUNC(7.86*POWER(I129-$I$121,1.01)))</f>
        <v>12</v>
      </c>
      <c r="K129" s="87">
        <v>70.13</v>
      </c>
      <c r="L129" s="25">
        <f>IF(OR(K129=0,K129&gt;$K$121),0,TRUNC(4.99087*POWER($K$121-K129,1.81)))</f>
        <v>0</v>
      </c>
      <c r="M129" s="1">
        <f>SUM(F129+H129+J129+L129)</f>
        <v>126</v>
      </c>
      <c r="N129" s="90">
        <f>RANK(M129,$M$123:$M$152,0)</f>
        <v>7</v>
      </c>
      <c r="AA129" t="str">
        <f t="shared" si="16"/>
        <v>Machová Martina</v>
      </c>
      <c r="AB129" t="str">
        <f t="shared" si="17"/>
        <v>4.B</v>
      </c>
    </row>
    <row r="130" spans="2:28" ht="15" customHeight="1">
      <c r="B130" s="2">
        <v>8</v>
      </c>
      <c r="C130" s="1" t="s">
        <v>153</v>
      </c>
      <c r="D130" s="132" t="s">
        <v>29</v>
      </c>
      <c r="E130" s="54">
        <v>9.28</v>
      </c>
      <c r="F130" s="21">
        <f>IF(OR(E130=0,E130&gt;$E$121),0,TRUNC(66.6476*POWER($E$121-E130,1.81)))</f>
        <v>17</v>
      </c>
      <c r="G130" s="22">
        <v>265</v>
      </c>
      <c r="H130" s="23">
        <f>IF(G130&lt;$G$121,0,TRUNC(0.188807*POWER(G130-$G$121,1.41)))</f>
        <v>40</v>
      </c>
      <c r="I130" s="56">
        <v>17.4</v>
      </c>
      <c r="J130" s="24">
        <f>IF(I130&lt;$I$121,0,TRUNC(7.86*POWER(I130-$I$121,1.01)))</f>
        <v>60</v>
      </c>
      <c r="K130" s="87">
        <v>69.72</v>
      </c>
      <c r="L130" s="25">
        <f>IF(OR(K130=0,K130&gt;$K$121),0,TRUNC(4.99087*POWER($K$121-K130,1.81)))</f>
        <v>0</v>
      </c>
      <c r="M130" s="1">
        <f>SUM(F130+H130+J130+L130)</f>
        <v>117</v>
      </c>
      <c r="N130" s="90">
        <f>RANK(M130,$M$123:$M$152,0)</f>
        <v>8</v>
      </c>
      <c r="AA130" t="str">
        <f t="shared" si="16"/>
        <v>Irdzová Natálie</v>
      </c>
      <c r="AB130" t="str">
        <f t="shared" si="17"/>
        <v>4.A</v>
      </c>
    </row>
    <row r="131" spans="2:28" ht="15" customHeight="1">
      <c r="B131" s="4">
        <v>9</v>
      </c>
      <c r="C131" s="1" t="s">
        <v>156</v>
      </c>
      <c r="D131" s="132" t="s">
        <v>29</v>
      </c>
      <c r="E131" s="54">
        <v>9.19</v>
      </c>
      <c r="F131" s="21">
        <f>IF(OR(E131=0,E131&gt;$E$121),0,TRUNC(66.6476*POWER($E$121-E131,1.81)))</f>
        <v>24</v>
      </c>
      <c r="G131" s="22">
        <v>273</v>
      </c>
      <c r="H131" s="23">
        <f>IF(G131&lt;$G$121,0,TRUNC(0.188807*POWER(G131-$G$121,1.41)))</f>
        <v>50</v>
      </c>
      <c r="I131" s="56">
        <v>15.2</v>
      </c>
      <c r="J131" s="24">
        <f>IF(I131&lt;$I$121,0,TRUNC(7.86*POWER(I131-$I$121,1.01)))</f>
        <v>42</v>
      </c>
      <c r="K131" s="87">
        <v>66.41</v>
      </c>
      <c r="L131" s="25">
        <f>IF(OR(K131=0,K131&gt;$K$121),0,TRUNC(4.99087*POWER($K$121-K131,1.81)))</f>
        <v>0</v>
      </c>
      <c r="M131" s="1">
        <f>SUM(F131+H131+J131+L131)</f>
        <v>116</v>
      </c>
      <c r="N131" s="90">
        <f>RANK(M131,$M$123:$M$152,0)</f>
        <v>9</v>
      </c>
      <c r="AA131" t="str">
        <f t="shared" si="16"/>
        <v>Šrámková Tereza</v>
      </c>
      <c r="AB131" t="str">
        <f t="shared" si="17"/>
        <v>4.A</v>
      </c>
    </row>
    <row r="132" spans="2:28" ht="15" customHeight="1">
      <c r="B132" s="2">
        <v>10</v>
      </c>
      <c r="C132" s="1" t="s">
        <v>164</v>
      </c>
      <c r="D132" s="132" t="s">
        <v>30</v>
      </c>
      <c r="E132" s="54">
        <v>10.31</v>
      </c>
      <c r="F132" s="21">
        <f>IF(OR(E132=0,E132&gt;$E$121),0,TRUNC(66.6476*POWER($E$121-E132,1.81)))</f>
        <v>0</v>
      </c>
      <c r="G132" s="22">
        <v>282</v>
      </c>
      <c r="H132" s="23">
        <f>IF(G132&lt;$G$121,0,TRUNC(0.188807*POWER(G132-$G$121,1.41)))</f>
        <v>63</v>
      </c>
      <c r="I132" s="56">
        <v>13.9</v>
      </c>
      <c r="J132" s="24">
        <f>IF(I132&lt;$I$121,0,TRUNC(7.86*POWER(I132-$I$121,1.01)))</f>
        <v>31</v>
      </c>
      <c r="K132" s="87">
        <v>76.05</v>
      </c>
      <c r="L132" s="25">
        <f>IF(OR(K132=0,K132&gt;$K$121),0,TRUNC(4.99087*POWER($K$121-K132,1.81)))</f>
        <v>0</v>
      </c>
      <c r="M132" s="1">
        <f>SUM(F132+H132+J132+L132)</f>
        <v>94</v>
      </c>
      <c r="N132" s="90">
        <f>RANK(M132,$M$123:$M$152,0)</f>
        <v>10</v>
      </c>
      <c r="AA132" t="str">
        <f t="shared" si="16"/>
        <v>Pazderníková Tereza</v>
      </c>
      <c r="AB132" t="str">
        <f t="shared" si="17"/>
        <v>4.B</v>
      </c>
    </row>
    <row r="133" spans="2:28" ht="15" customHeight="1">
      <c r="B133" s="4">
        <v>11</v>
      </c>
      <c r="C133" s="1" t="s">
        <v>163</v>
      </c>
      <c r="D133" s="132" t="s">
        <v>30</v>
      </c>
      <c r="E133" s="54">
        <v>9.42</v>
      </c>
      <c r="F133" s="21">
        <f>IF(OR(E133=0,E133&gt;$E$121),0,TRUNC(66.6476*POWER($E$121-E133,1.81)))</f>
        <v>9</v>
      </c>
      <c r="G133" s="22">
        <v>274</v>
      </c>
      <c r="H133" s="23">
        <f>IF(G133&lt;$G$121,0,TRUNC(0.188807*POWER(G133-$G$121,1.41)))</f>
        <v>52</v>
      </c>
      <c r="I133" s="56">
        <v>13</v>
      </c>
      <c r="J133" s="24">
        <f>IF(I133&lt;$I$121,0,TRUNC(7.86*POWER(I133-$I$121,1.01)))</f>
        <v>24</v>
      </c>
      <c r="K133" s="87">
        <v>82.79</v>
      </c>
      <c r="L133" s="25">
        <f>IF(OR(K133=0,K133&gt;$K$121),0,TRUNC(4.99087*POWER($K$121-K133,1.81)))</f>
        <v>0</v>
      </c>
      <c r="M133" s="1">
        <f>SUM(F133+H133+J133+L133)</f>
        <v>85</v>
      </c>
      <c r="N133" s="90">
        <f>RANK(M133,$M$123:$M$152,0)</f>
        <v>11</v>
      </c>
      <c r="AA133" t="str">
        <f t="shared" si="16"/>
        <v>Pacáková Lucie</v>
      </c>
      <c r="AB133" t="str">
        <f t="shared" si="17"/>
        <v>4.B</v>
      </c>
    </row>
    <row r="134" spans="2:28" ht="15" customHeight="1">
      <c r="B134" s="2">
        <v>12</v>
      </c>
      <c r="C134" s="1" t="s">
        <v>150</v>
      </c>
      <c r="D134" s="132" t="s">
        <v>29</v>
      </c>
      <c r="E134" s="54">
        <v>9.1</v>
      </c>
      <c r="F134" s="21">
        <f>IF(OR(E134=0,E134&gt;$E$121),0,TRUNC(66.6476*POWER($E$121-E134,1.81)))</f>
        <v>31</v>
      </c>
      <c r="G134" s="22">
        <v>231</v>
      </c>
      <c r="H134" s="23">
        <f>IF(G134&lt;$G$121,0,TRUNC(0.188807*POWER(G134-$G$121,1.41)))</f>
        <v>5</v>
      </c>
      <c r="I134" s="56">
        <v>14.1</v>
      </c>
      <c r="J134" s="24">
        <f>IF(I134&lt;$I$121,0,TRUNC(7.86*POWER(I134-$I$121,1.01)))</f>
        <v>33</v>
      </c>
      <c r="K134" s="87">
        <v>63.75</v>
      </c>
      <c r="L134" s="25">
        <f>IF(OR(K134=0,K134&gt;$K$121),0,TRUNC(4.99087*POWER($K$121-K134,1.81)))</f>
        <v>13</v>
      </c>
      <c r="M134" s="1">
        <f>SUM(F134+H134+J134+L134)</f>
        <v>82</v>
      </c>
      <c r="N134" s="90">
        <f>RANK(M134,$M$123:$M$152,0)</f>
        <v>12</v>
      </c>
      <c r="AA134" t="str">
        <f t="shared" si="16"/>
        <v>Demetrová Sabina</v>
      </c>
      <c r="AB134" t="str">
        <f t="shared" si="17"/>
        <v>4.A</v>
      </c>
    </row>
    <row r="135" spans="2:28" ht="15" customHeight="1">
      <c r="B135" s="4">
        <v>13</v>
      </c>
      <c r="C135" s="1" t="s">
        <v>167</v>
      </c>
      <c r="D135" s="132" t="s">
        <v>30</v>
      </c>
      <c r="E135" s="54">
        <v>10.750253</v>
      </c>
      <c r="F135" s="21">
        <f>IF(OR(E135=0,E135&gt;$E$121),0,TRUNC(66.6476*POWER($E$121-E135,1.81)))</f>
        <v>0</v>
      </c>
      <c r="G135" s="22">
        <v>253</v>
      </c>
      <c r="H135" s="23">
        <f>IF(G135&lt;$G$121,0,TRUNC(0.188807*POWER(G135-$G$121,1.41)))</f>
        <v>26</v>
      </c>
      <c r="I135" s="56">
        <v>14.3</v>
      </c>
      <c r="J135" s="24">
        <f>IF(I135&lt;$I$121,0,TRUNC(7.86*POWER(I135-$I$121,1.01)))</f>
        <v>35</v>
      </c>
      <c r="K135" s="87">
        <v>84.51</v>
      </c>
      <c r="L135" s="25">
        <f>IF(OR(K135=0,K135&gt;$K$121),0,TRUNC(4.99087*POWER($K$121-K135,1.81)))</f>
        <v>0</v>
      </c>
      <c r="M135" s="1">
        <f>SUM(F135+H135+J135+L135)</f>
        <v>61</v>
      </c>
      <c r="N135" s="90">
        <f>RANK(M135,$M$123:$M$152,0)</f>
        <v>13</v>
      </c>
      <c r="AA135" t="str">
        <f t="shared" si="16"/>
        <v>Tomšovicová Tereza</v>
      </c>
      <c r="AB135" t="str">
        <f t="shared" si="17"/>
        <v>4.B</v>
      </c>
    </row>
    <row r="136" spans="2:28" ht="15" customHeight="1">
      <c r="B136" s="2">
        <v>14</v>
      </c>
      <c r="C136" s="1" t="s">
        <v>151</v>
      </c>
      <c r="D136" s="132" t="s">
        <v>29</v>
      </c>
      <c r="E136" s="97">
        <v>9.65</v>
      </c>
      <c r="F136" s="98">
        <f>IF(OR(E136=0,E136&gt;$E$121),0,TRUNC(66.6476*POWER($E$121-E136,1.81)))</f>
        <v>1</v>
      </c>
      <c r="G136" s="99">
        <v>252</v>
      </c>
      <c r="H136" s="100">
        <f>IF(G136&lt;$G$121,0,TRUNC(0.188807*POWER(G136-$G$121,1.41)))</f>
        <v>25</v>
      </c>
      <c r="I136" s="101">
        <v>6.9</v>
      </c>
      <c r="J136" s="102">
        <f>IF(I136&lt;$I$121,0,TRUNC(7.86*POWER(I136-$I$121,1.01)))</f>
        <v>0</v>
      </c>
      <c r="K136" s="103">
        <v>68.4</v>
      </c>
      <c r="L136" s="104">
        <f>IF(OR(K136=0,K136&gt;$K$121),0,TRUNC(4.99087*POWER($K$121-K136,1.81)))</f>
        <v>0</v>
      </c>
      <c r="M136" s="1">
        <f>SUM(F136+H136+J136+L136)</f>
        <v>26</v>
      </c>
      <c r="N136" s="90">
        <f>RANK(M136,$M$123:$M$152,0)</f>
        <v>14</v>
      </c>
      <c r="AA136" t="str">
        <f t="shared" si="16"/>
        <v>Fríbertová Lucie</v>
      </c>
      <c r="AB136" t="str">
        <f t="shared" si="17"/>
        <v>4.A</v>
      </c>
    </row>
    <row r="137" spans="2:28" ht="15" customHeight="1" thickBot="1">
      <c r="B137" s="4">
        <v>15</v>
      </c>
      <c r="C137" s="1" t="s">
        <v>158</v>
      </c>
      <c r="D137" s="134" t="s">
        <v>30</v>
      </c>
      <c r="E137" s="97"/>
      <c r="F137" s="98">
        <f>IF(OR(E137=0,E137&gt;$E$121),0,TRUNC(66.6476*POWER($E$121-E137,1.81)))</f>
        <v>0</v>
      </c>
      <c r="G137" s="99"/>
      <c r="H137" s="100">
        <f>IF(G137&lt;$G$121,0,TRUNC(0.188807*POWER(G137-$G$121,1.41)))</f>
        <v>0</v>
      </c>
      <c r="I137" s="101"/>
      <c r="J137" s="102">
        <f>IF(I137&lt;$I$121,0,TRUNC(7.86*POWER(I137-$I$121,1.01)))</f>
        <v>0</v>
      </c>
      <c r="K137" s="103"/>
      <c r="L137" s="104">
        <f>IF(OR(K137=0,K137&gt;$K$121),0,TRUNC(4.99087*POWER($K$121-K137,1.81)))</f>
        <v>0</v>
      </c>
      <c r="M137" s="39">
        <f>SUM(F137+H137+J137+L137)</f>
        <v>0</v>
      </c>
      <c r="N137" s="90">
        <f>RANK(M137,$M$123:$M$152,0)</f>
        <v>15</v>
      </c>
      <c r="AA137" t="str">
        <f t="shared" si="16"/>
        <v>Bálská Tereza</v>
      </c>
      <c r="AB137" t="str">
        <f t="shared" si="17"/>
        <v>4.B</v>
      </c>
    </row>
    <row r="138" spans="2:28" ht="15" customHeight="1" thickBot="1" thickTop="1">
      <c r="B138" s="2">
        <v>16</v>
      </c>
      <c r="C138" s="1" t="s">
        <v>149</v>
      </c>
      <c r="D138" s="134" t="s">
        <v>29</v>
      </c>
      <c r="E138" s="97"/>
      <c r="F138" s="98">
        <f>IF(OR(E138=0,E138&gt;$E$121),0,TRUNC(66.6476*POWER($E$121-E138,1.81)))</f>
        <v>0</v>
      </c>
      <c r="G138" s="99"/>
      <c r="H138" s="100">
        <f>IF(G138&lt;$G$121,0,TRUNC(0.188807*POWER(G138-$G$121,1.41)))</f>
        <v>0</v>
      </c>
      <c r="I138" s="101"/>
      <c r="J138" s="102">
        <f>IF(I138&lt;$I$121,0,TRUNC(7.86*POWER(I138-$I$121,1.01)))</f>
        <v>0</v>
      </c>
      <c r="K138" s="103"/>
      <c r="L138" s="104">
        <f>IF(OR(K138=0,K138&gt;$K$121),0,TRUNC(4.99087*POWER($K$121-K138,1.81)))</f>
        <v>0</v>
      </c>
      <c r="M138" s="5">
        <f>SUM(F138+H138+J138+L138)</f>
        <v>0</v>
      </c>
      <c r="N138" s="90">
        <f>RANK(M138,$M$123:$M$152,0)</f>
        <v>15</v>
      </c>
      <c r="AA138" t="str">
        <f t="shared" si="16"/>
        <v>Čechová Martina</v>
      </c>
      <c r="AB138" t="str">
        <f t="shared" si="17"/>
        <v>4.A</v>
      </c>
    </row>
    <row r="139" spans="2:28" ht="15" customHeight="1" thickBot="1" thickTop="1">
      <c r="B139" s="4">
        <v>17</v>
      </c>
      <c r="C139" s="1" t="s">
        <v>152</v>
      </c>
      <c r="D139" s="134" t="s">
        <v>29</v>
      </c>
      <c r="E139" s="97">
        <v>10.37</v>
      </c>
      <c r="F139" s="98">
        <f>IF(OR(E139=0,E139&gt;$E$121),0,TRUNC(66.6476*POWER($E$121-E139,1.81)))</f>
        <v>0</v>
      </c>
      <c r="G139" s="99">
        <v>222</v>
      </c>
      <c r="H139" s="100">
        <f>IF(G139&lt;$G$121,0,TRUNC(0.188807*POWER(G139-$G$121,1.41)))</f>
        <v>0</v>
      </c>
      <c r="I139" s="101">
        <v>5.1</v>
      </c>
      <c r="J139" s="102">
        <f>IF(I139&lt;$I$121,0,TRUNC(7.86*POWER(I139-$I$121,1.01)))</f>
        <v>0</v>
      </c>
      <c r="K139" s="103">
        <v>74.58</v>
      </c>
      <c r="L139" s="104">
        <f>IF(OR(K139=0,K139&gt;$K$121),0,TRUNC(4.99087*POWER($K$121-K139,1.81)))</f>
        <v>0</v>
      </c>
      <c r="M139" s="1">
        <f>SUM(F139+H139+J139+L139)</f>
        <v>0</v>
      </c>
      <c r="N139" s="90">
        <f>RANK(M139,$M$123:$M$152,0)</f>
        <v>15</v>
      </c>
      <c r="AA139" t="str">
        <f t="shared" si="16"/>
        <v>Hadová Markéta</v>
      </c>
      <c r="AB139" t="str">
        <f t="shared" si="17"/>
        <v>4.A</v>
      </c>
    </row>
    <row r="140" spans="2:28" ht="15" customHeight="1" thickBot="1" thickTop="1">
      <c r="B140" s="2">
        <v>18</v>
      </c>
      <c r="C140" s="1" t="s">
        <v>154</v>
      </c>
      <c r="D140" s="134" t="s">
        <v>29</v>
      </c>
      <c r="E140" s="97"/>
      <c r="F140" s="98">
        <f>IF(OR(E140=0,E140&gt;$E$121),0,TRUNC(66.6476*POWER($E$121-E140,1.81)))</f>
        <v>0</v>
      </c>
      <c r="G140" s="99"/>
      <c r="H140" s="100">
        <f>IF(G140&lt;$G$121,0,TRUNC(0.188807*POWER(G140-$G$121,1.41)))</f>
        <v>0</v>
      </c>
      <c r="I140" s="101"/>
      <c r="J140" s="102">
        <f>IF(I140&lt;$I$121,0,TRUNC(7.86*POWER(I140-$I$121,1.01)))</f>
        <v>0</v>
      </c>
      <c r="K140" s="103"/>
      <c r="L140" s="104">
        <f>IF(OR(K140=0,K140&gt;$K$121),0,TRUNC(4.99087*POWER($K$121-K140,1.81)))</f>
        <v>0</v>
      </c>
      <c r="M140" s="1">
        <f>SUM(F140+H140+J140+L140)</f>
        <v>0</v>
      </c>
      <c r="N140" s="90">
        <f>RANK(M140,$M$123:$M$152,0)</f>
        <v>15</v>
      </c>
      <c r="AA140" t="str">
        <f t="shared" si="16"/>
        <v>Linhartová Adéla </v>
      </c>
      <c r="AB140" t="str">
        <f t="shared" si="17"/>
        <v>4.A</v>
      </c>
    </row>
    <row r="141" spans="2:28" ht="15" customHeight="1" thickBot="1" thickTop="1">
      <c r="B141" s="4">
        <v>19</v>
      </c>
      <c r="C141" s="1" t="s">
        <v>162</v>
      </c>
      <c r="D141" s="134" t="s">
        <v>30</v>
      </c>
      <c r="E141" s="54">
        <v>11.54</v>
      </c>
      <c r="F141" s="21">
        <f>IF(OR(E141=0,E141&gt;$E$121),0,TRUNC(66.6476*POWER($E$121-E141,1.81)))</f>
        <v>0</v>
      </c>
      <c r="G141" s="22">
        <v>180</v>
      </c>
      <c r="H141" s="23">
        <f>IF(G141&lt;$G$121,0,TRUNC(0.188807*POWER(G141-$G$121,1.41)))</f>
        <v>0</v>
      </c>
      <c r="I141" s="56">
        <v>7.8</v>
      </c>
      <c r="J141" s="24">
        <f>IF(I141&lt;$I$121,0,TRUNC(7.86*POWER(I141-$I$121,1.01)))</f>
        <v>0</v>
      </c>
      <c r="K141" s="87">
        <v>90.51</v>
      </c>
      <c r="L141" s="25">
        <f>IF(OR(K141=0,K141&gt;$K$121),0,TRUNC(4.99087*POWER($K$121-K141,1.81)))</f>
        <v>0</v>
      </c>
      <c r="M141" s="1">
        <f>SUM(F141+H141+J141+L141)</f>
        <v>0</v>
      </c>
      <c r="N141" s="90">
        <f>RANK(M141,$M$123:$M$152,0)</f>
        <v>15</v>
      </c>
      <c r="AA141" t="str">
        <f t="shared" si="16"/>
        <v>Matulková Kristina</v>
      </c>
      <c r="AB141" t="str">
        <f t="shared" si="17"/>
        <v>4.B</v>
      </c>
    </row>
    <row r="142" spans="2:28" ht="15" customHeight="1" thickBot="1" thickTop="1">
      <c r="B142" s="2">
        <v>20</v>
      </c>
      <c r="C142" s="1" t="s">
        <v>155</v>
      </c>
      <c r="D142" s="134" t="s">
        <v>29</v>
      </c>
      <c r="E142" s="54"/>
      <c r="F142" s="21">
        <f>IF(OR(E142=0,E142&gt;$E$121),0,TRUNC(66.6476*POWER($E$121-E142,1.81)))</f>
        <v>0</v>
      </c>
      <c r="G142" s="22"/>
      <c r="H142" s="23">
        <f>IF(G142&lt;$G$121,0,TRUNC(0.188807*POWER(G142-$G$121,1.41)))</f>
        <v>0</v>
      </c>
      <c r="I142" s="56"/>
      <c r="J142" s="24">
        <f>IF(I142&lt;$I$121,0,TRUNC(7.86*POWER(I142-$I$121,1.01)))</f>
        <v>0</v>
      </c>
      <c r="K142" s="87"/>
      <c r="L142" s="25">
        <f>IF(OR(K142=0,K142&gt;$K$121),0,TRUNC(4.99087*POWER($K$121-K142,1.81)))</f>
        <v>0</v>
      </c>
      <c r="M142" s="1">
        <f>SUM(F142+H142+J142+L142)</f>
        <v>0</v>
      </c>
      <c r="N142" s="90">
        <f>RANK(M142,$M$123:$M$152,0)</f>
        <v>15</v>
      </c>
      <c r="AA142" t="str">
        <f t="shared" si="16"/>
        <v>Mikešová Kristýna</v>
      </c>
      <c r="AB142" t="str">
        <f t="shared" si="17"/>
        <v>4.A</v>
      </c>
    </row>
    <row r="143" spans="2:28" ht="15" customHeight="1" thickBot="1" thickTop="1">
      <c r="B143" s="4">
        <v>21</v>
      </c>
      <c r="C143" s="1" t="s">
        <v>166</v>
      </c>
      <c r="D143" s="134" t="s">
        <v>30</v>
      </c>
      <c r="E143" s="54"/>
      <c r="F143" s="21">
        <f>IF(OR(E143=0,E143&gt;$E$121),0,TRUNC(66.6476*POWER($E$121-E143,1.81)))</f>
        <v>0</v>
      </c>
      <c r="G143" s="22"/>
      <c r="H143" s="23">
        <f>IF(G143&lt;$G$121,0,TRUNC(0.188807*POWER(G143-$G$121,1.41)))</f>
        <v>0</v>
      </c>
      <c r="I143" s="56"/>
      <c r="J143" s="24">
        <f>IF(I143&lt;$I$121,0,TRUNC(7.86*POWER(I143-$I$121,1.01)))</f>
        <v>0</v>
      </c>
      <c r="K143" s="87"/>
      <c r="L143" s="25">
        <f>IF(OR(K143=0,K143&gt;$K$121),0,TRUNC(4.99087*POWER($K$121-K143,1.81)))</f>
        <v>0</v>
      </c>
      <c r="M143" s="1">
        <f>SUM(F143+H143+J143+L143)</f>
        <v>0</v>
      </c>
      <c r="N143" s="90">
        <f>RANK(M143,$M$123:$M$152,0)</f>
        <v>15</v>
      </c>
      <c r="AA143" t="str">
        <f t="shared" si="16"/>
        <v>Soukupová Aneta</v>
      </c>
      <c r="AB143" t="str">
        <f t="shared" si="17"/>
        <v>4.B</v>
      </c>
    </row>
    <row r="144" spans="2:28" ht="15" customHeight="1" thickTop="1">
      <c r="B144" s="2">
        <v>22</v>
      </c>
      <c r="C144" s="1" t="s">
        <v>168</v>
      </c>
      <c r="D144" s="125" t="s">
        <v>30</v>
      </c>
      <c r="E144" s="54"/>
      <c r="F144" s="21">
        <f>IF(OR(E144=0,E144&gt;$E$121),0,TRUNC(66.6476*POWER($E$121-E144,1.81)))</f>
        <v>0</v>
      </c>
      <c r="G144" s="22"/>
      <c r="H144" s="23">
        <f>IF(G144&lt;$G$121,0,TRUNC(0.188807*POWER(G144-$G$121,1.41)))</f>
        <v>0</v>
      </c>
      <c r="I144" s="56"/>
      <c r="J144" s="24">
        <f>IF(I144&lt;$I$121,0,TRUNC(7.86*POWER(I144-$I$121,1.01)))</f>
        <v>0</v>
      </c>
      <c r="K144" s="87"/>
      <c r="L144" s="25">
        <f>IF(OR(K144=0,K144&gt;$K$121),0,TRUNC(4.99087*POWER($K$121-K144,1.81)))</f>
        <v>0</v>
      </c>
      <c r="M144" s="1">
        <f>SUM(F144+H144+J144+L144)</f>
        <v>0</v>
      </c>
      <c r="N144" s="90">
        <f>RANK(M144,$M$123:$M$152,0)</f>
        <v>15</v>
      </c>
      <c r="AA144" t="str">
        <f t="shared" si="16"/>
        <v>Žigová Viktoria</v>
      </c>
      <c r="AB144" t="str">
        <f t="shared" si="17"/>
        <v>4.B</v>
      </c>
    </row>
    <row r="145" spans="2:28" ht="15" customHeight="1">
      <c r="B145" s="4">
        <v>23</v>
      </c>
      <c r="E145" s="54"/>
      <c r="F145" s="21">
        <f>IF(OR(E145=0,E145&gt;$E$121),0,TRUNC(66.6476*POWER($E$121-E145,1.81)))</f>
        <v>0</v>
      </c>
      <c r="G145" s="22"/>
      <c r="H145" s="23">
        <f>IF(G145&lt;$G$121,0,TRUNC(0.188807*POWER(G145-$G$121,1.41)))</f>
        <v>0</v>
      </c>
      <c r="I145" s="56"/>
      <c r="J145" s="24">
        <f>IF(I145&lt;$I$121,0,TRUNC(7.86*POWER(I145-$I$121,1.01)))</f>
        <v>0</v>
      </c>
      <c r="K145" s="87"/>
      <c r="L145" s="25">
        <f>IF(OR(K145=0,K145&gt;$K$121),0,TRUNC(4.99087*POWER($K$121-K145,1.81)))</f>
        <v>0</v>
      </c>
      <c r="M145" s="1">
        <f>SUM(F145+H145+J145+L145)</f>
        <v>0</v>
      </c>
      <c r="N145" s="90">
        <f>RANK(M145,$M$123:$M$152,0)</f>
        <v>15</v>
      </c>
      <c r="AA145">
        <f t="shared" si="16"/>
        <v>0</v>
      </c>
      <c r="AB145">
        <f t="shared" si="17"/>
        <v>0</v>
      </c>
    </row>
    <row r="146" spans="2:28" ht="15" customHeight="1">
      <c r="B146" s="2">
        <v>24</v>
      </c>
      <c r="E146" s="54"/>
      <c r="F146" s="21">
        <f>IF(OR(E146=0,E146&gt;$E$121),0,TRUNC(66.6476*POWER($E$121-E146,1.81)))</f>
        <v>0</v>
      </c>
      <c r="G146" s="22"/>
      <c r="H146" s="23">
        <f>IF(G146&lt;$G$121,0,TRUNC(0.188807*POWER(G146-$G$121,1.41)))</f>
        <v>0</v>
      </c>
      <c r="I146" s="56"/>
      <c r="J146" s="24">
        <f>IF(I146&lt;$I$121,0,TRUNC(7.86*POWER(I146-$I$121,1.01)))</f>
        <v>0</v>
      </c>
      <c r="K146" s="87"/>
      <c r="L146" s="25">
        <f>IF(OR(K146=0,K146&gt;$K$121),0,TRUNC(4.99087*POWER($K$121-K146,1.81)))</f>
        <v>0</v>
      </c>
      <c r="M146" s="1">
        <f>SUM(F146+H146+J146+L146)</f>
        <v>0</v>
      </c>
      <c r="N146" s="90">
        <f>RANK(M146,$M$123:$M$152,0)</f>
        <v>15</v>
      </c>
      <c r="AA146">
        <f t="shared" si="16"/>
        <v>0</v>
      </c>
      <c r="AB146">
        <f t="shared" si="17"/>
        <v>0</v>
      </c>
    </row>
    <row r="147" spans="2:28" ht="15" customHeight="1">
      <c r="B147" s="4">
        <v>25</v>
      </c>
      <c r="E147" s="54"/>
      <c r="F147" s="21">
        <f>IF(OR(E147=0,E147&gt;$E$121),0,TRUNC(66.6476*POWER($E$121-E147,1.81)))</f>
        <v>0</v>
      </c>
      <c r="G147" s="22"/>
      <c r="H147" s="23">
        <f>IF(G147&lt;$G$121,0,TRUNC(0.188807*POWER(G147-$G$121,1.41)))</f>
        <v>0</v>
      </c>
      <c r="I147" s="56"/>
      <c r="J147" s="24">
        <f>IF(I147&lt;$I$121,0,TRUNC(7.86*POWER(I147-$I$121,1.01)))</f>
        <v>0</v>
      </c>
      <c r="K147" s="87"/>
      <c r="L147" s="25">
        <f>IF(OR(K147=0,K147&gt;$K$121),0,TRUNC(4.99087*POWER($K$121-K147,1.81)))</f>
        <v>0</v>
      </c>
      <c r="M147" s="1">
        <f>SUM(F147+H147+J147+L147)</f>
        <v>0</v>
      </c>
      <c r="N147" s="90">
        <f>RANK(M147,$M$123:$M$152,0)</f>
        <v>15</v>
      </c>
      <c r="AA147">
        <f t="shared" si="16"/>
        <v>0</v>
      </c>
      <c r="AB147">
        <f t="shared" si="17"/>
        <v>0</v>
      </c>
    </row>
    <row r="148" spans="2:28" ht="15" customHeight="1">
      <c r="B148" s="2">
        <v>26</v>
      </c>
      <c r="E148" s="54"/>
      <c r="F148" s="21">
        <f>IF(OR(E148=0,E148&gt;$E$121),0,TRUNC(66.6476*POWER($E$121-E148,1.81)))</f>
        <v>0</v>
      </c>
      <c r="G148" s="22"/>
      <c r="H148" s="23">
        <f>IF(G148&lt;$G$121,0,TRUNC(0.188807*POWER(G148-$G$121,1.41)))</f>
        <v>0</v>
      </c>
      <c r="I148" s="56"/>
      <c r="J148" s="24">
        <f>IF(I148&lt;$I$121,0,TRUNC(7.86*POWER(I148-$I$121,1.01)))</f>
        <v>0</v>
      </c>
      <c r="K148" s="87"/>
      <c r="L148" s="25">
        <f>IF(OR(K148=0,K148&gt;$K$121),0,TRUNC(4.99087*POWER($K$121-K148,1.81)))</f>
        <v>0</v>
      </c>
      <c r="M148" s="1">
        <f>SUM(F148+H148+J148+L148)</f>
        <v>0</v>
      </c>
      <c r="N148" s="90">
        <f>RANK(M148,$M$123:$M$152,0)</f>
        <v>15</v>
      </c>
      <c r="AA148">
        <f t="shared" si="16"/>
        <v>0</v>
      </c>
      <c r="AB148">
        <f t="shared" si="17"/>
        <v>0</v>
      </c>
    </row>
    <row r="149" spans="2:28" ht="15" customHeight="1">
      <c r="B149" s="4">
        <v>27</v>
      </c>
      <c r="D149" s="36"/>
      <c r="E149" s="54"/>
      <c r="F149" s="21">
        <f>IF(OR(E149=0,E149&gt;$E$121),0,TRUNC(66.6476*POWER($E$121-E149,1.81)))</f>
        <v>0</v>
      </c>
      <c r="G149" s="22"/>
      <c r="H149" s="23">
        <f>IF(G149&lt;$G$121,0,TRUNC(0.188807*POWER(G149-$G$121,1.41)))</f>
        <v>0</v>
      </c>
      <c r="I149" s="56"/>
      <c r="J149" s="24">
        <f>IF(I149&lt;$I$121,0,TRUNC(7.86*POWER(I149-$I$121,1.01)))</f>
        <v>0</v>
      </c>
      <c r="K149" s="87"/>
      <c r="L149" s="25">
        <f>IF(OR(K149=0,K149&gt;$K$121),0,TRUNC(4.99087*POWER($K$121-K149,1.81)))</f>
        <v>0</v>
      </c>
      <c r="M149" s="1">
        <f>SUM(F149+H149+J149+L149)</f>
        <v>0</v>
      </c>
      <c r="N149" s="90">
        <f>RANK(M149,$M$123:$M$152,0)</f>
        <v>15</v>
      </c>
      <c r="AA149">
        <f t="shared" si="16"/>
        <v>0</v>
      </c>
      <c r="AB149">
        <f t="shared" si="17"/>
        <v>0</v>
      </c>
    </row>
    <row r="150" spans="2:28" ht="15" customHeight="1">
      <c r="B150" s="2">
        <v>28</v>
      </c>
      <c r="C150" s="75"/>
      <c r="D150" s="36"/>
      <c r="E150" s="54"/>
      <c r="F150" s="21">
        <f>IF(OR(E150=0,E150&gt;$E$121),0,TRUNC(66.6476*POWER($E$121-E150,1.81)))</f>
        <v>0</v>
      </c>
      <c r="G150" s="22"/>
      <c r="H150" s="23">
        <f>IF(G150&lt;$G$121,0,TRUNC(0.188807*POWER(G150-$G$121,1.41)))</f>
        <v>0</v>
      </c>
      <c r="I150" s="56"/>
      <c r="J150" s="24">
        <f>IF(I150&lt;$I$121,0,TRUNC(7.86*POWER(I150-$I$121,1.01)))</f>
        <v>0</v>
      </c>
      <c r="K150" s="87"/>
      <c r="L150" s="25">
        <f>IF(OR(K150=0,K150&gt;$K$121),0,TRUNC(4.99087*POWER($K$121-K150,1.81)))</f>
        <v>0</v>
      </c>
      <c r="M150" s="1">
        <f>SUM(F150+H150+J150+L150)</f>
        <v>0</v>
      </c>
      <c r="N150" s="90">
        <f>RANK(M150,$M$123:$M$152,0)</f>
        <v>15</v>
      </c>
      <c r="AA150">
        <f t="shared" si="16"/>
        <v>0</v>
      </c>
      <c r="AB150">
        <f t="shared" si="17"/>
        <v>0</v>
      </c>
    </row>
    <row r="151" spans="2:28" ht="15" customHeight="1">
      <c r="B151" s="4">
        <v>29</v>
      </c>
      <c r="C151" s="19"/>
      <c r="D151" s="36"/>
      <c r="E151" s="54"/>
      <c r="F151" s="21">
        <f>IF(OR(E151=0,E151&gt;$E$121),0,TRUNC(66.6476*POWER($E$121-E151,1.81)))</f>
        <v>0</v>
      </c>
      <c r="G151" s="22"/>
      <c r="H151" s="23">
        <f>IF(G151&lt;$G$121,0,TRUNC(0.188807*POWER(G151-$G$121,1.41)))</f>
        <v>0</v>
      </c>
      <c r="I151" s="56"/>
      <c r="J151" s="24">
        <f>IF(I151&lt;$I$121,0,TRUNC(7.86*POWER(I151-$I$121,1.01)))</f>
        <v>0</v>
      </c>
      <c r="K151" s="87"/>
      <c r="L151" s="25">
        <f>IF(OR(K151=0,K151&gt;$K$121),0,TRUNC(4.99087*POWER($K$121-K151,1.81)))</f>
        <v>0</v>
      </c>
      <c r="M151" s="1">
        <f>SUM(F151+H151+J151+L151)</f>
        <v>0</v>
      </c>
      <c r="N151" s="90">
        <f>RANK(M151,$M$123:$M$152,0)</f>
        <v>15</v>
      </c>
      <c r="AA151">
        <f t="shared" si="16"/>
        <v>0</v>
      </c>
      <c r="AB151">
        <f t="shared" si="17"/>
        <v>0</v>
      </c>
    </row>
    <row r="152" spans="2:28" ht="15" customHeight="1">
      <c r="B152" s="2">
        <v>30</v>
      </c>
      <c r="C152" s="19"/>
      <c r="D152" s="36"/>
      <c r="E152" s="54"/>
      <c r="F152" s="21">
        <f>IF(OR(E152=0,E152&gt;$E$121),0,TRUNC(66.6476*POWER($E$121-E152,1.81)))</f>
        <v>0</v>
      </c>
      <c r="G152" s="22"/>
      <c r="H152" s="23">
        <f>IF(G152&lt;$G$121,0,TRUNC(0.188807*POWER(G152-$G$121,1.41)))</f>
        <v>0</v>
      </c>
      <c r="I152" s="56"/>
      <c r="J152" s="24">
        <f>IF(I152&lt;$I$121,0,TRUNC(7.86*POWER(I152-$I$121,1.01)))</f>
        <v>0</v>
      </c>
      <c r="K152" s="87"/>
      <c r="L152" s="25">
        <f>IF(OR(K152=0,K152&gt;$K$121),0,TRUNC(4.99087*POWER($K$121-K152,1.81)))</f>
        <v>0</v>
      </c>
      <c r="M152" s="1">
        <f>SUM(F152+H152+J152+L152)</f>
        <v>0</v>
      </c>
      <c r="N152" s="90">
        <f>RANK(M152,$M$123:$M$152,0)</f>
        <v>15</v>
      </c>
      <c r="AA152">
        <f t="shared" si="16"/>
        <v>0</v>
      </c>
      <c r="AB152">
        <f t="shared" si="17"/>
        <v>0</v>
      </c>
    </row>
    <row r="153" spans="14:28" ht="15" customHeight="1">
      <c r="N153" s="91"/>
      <c r="AA153">
        <f t="shared" si="16"/>
        <v>0</v>
      </c>
      <c r="AB153">
        <f t="shared" si="17"/>
        <v>0</v>
      </c>
    </row>
    <row r="154" spans="14:28" ht="15" customHeight="1">
      <c r="N154" s="91"/>
      <c r="AA154">
        <f t="shared" si="16"/>
        <v>0</v>
      </c>
      <c r="AB154">
        <f t="shared" si="17"/>
        <v>0</v>
      </c>
    </row>
    <row r="155" spans="14:28" ht="15" customHeight="1">
      <c r="N155" s="91"/>
      <c r="AA155">
        <f t="shared" si="16"/>
        <v>0</v>
      </c>
      <c r="AB155">
        <f t="shared" si="17"/>
        <v>0</v>
      </c>
    </row>
    <row r="156" spans="2:28" ht="18">
      <c r="B156" s="26" t="s">
        <v>21</v>
      </c>
      <c r="C156" s="26"/>
      <c r="D156" s="35"/>
      <c r="F156" s="126" t="str">
        <f>F118</f>
        <v>10. května 2011</v>
      </c>
      <c r="G156" s="127"/>
      <c r="H156" s="127"/>
      <c r="I156" s="127"/>
      <c r="N156" s="91"/>
      <c r="AA156">
        <f t="shared" si="16"/>
        <v>0</v>
      </c>
      <c r="AB156">
        <f t="shared" si="17"/>
        <v>0</v>
      </c>
    </row>
    <row r="157" spans="14:28" ht="15" customHeight="1">
      <c r="N157" s="91"/>
      <c r="AA157">
        <f t="shared" si="16"/>
        <v>0</v>
      </c>
      <c r="AB157">
        <f t="shared" si="17"/>
        <v>0</v>
      </c>
    </row>
    <row r="158" spans="3:28" ht="15" customHeight="1" thickBot="1">
      <c r="C158" s="7" t="s">
        <v>15</v>
      </c>
      <c r="N158" s="91"/>
      <c r="AA158" t="str">
        <f t="shared" si="16"/>
        <v>5.ročník     Dívky</v>
      </c>
      <c r="AB158">
        <f t="shared" si="17"/>
        <v>0</v>
      </c>
    </row>
    <row r="159" spans="2:28" ht="15" customHeight="1" thickBot="1">
      <c r="B159" s="6"/>
      <c r="C159" s="6" t="s">
        <v>7</v>
      </c>
      <c r="D159" s="28"/>
      <c r="E159" s="85">
        <v>9.76</v>
      </c>
      <c r="F159" s="6"/>
      <c r="G159" s="17">
        <v>220</v>
      </c>
      <c r="H159" s="6"/>
      <c r="I159" s="16">
        <v>9.9</v>
      </c>
      <c r="J159" s="6"/>
      <c r="K159" s="81">
        <v>65.5</v>
      </c>
      <c r="L159" s="6"/>
      <c r="M159" s="6"/>
      <c r="N159" s="92"/>
      <c r="AA159" t="str">
        <f t="shared" si="16"/>
        <v>Nulové hodnoty</v>
      </c>
      <c r="AB159">
        <f t="shared" si="17"/>
        <v>0</v>
      </c>
    </row>
    <row r="160" spans="2:28" ht="15" customHeight="1" thickBot="1">
      <c r="B160" s="6"/>
      <c r="C160" s="96" t="s">
        <v>0</v>
      </c>
      <c r="D160" s="28" t="s">
        <v>23</v>
      </c>
      <c r="E160" s="85" t="s">
        <v>6</v>
      </c>
      <c r="F160" s="18" t="s">
        <v>1</v>
      </c>
      <c r="G160" s="17" t="s">
        <v>2</v>
      </c>
      <c r="H160" s="17" t="s">
        <v>1</v>
      </c>
      <c r="I160" s="16" t="s">
        <v>3</v>
      </c>
      <c r="J160" s="16" t="s">
        <v>1</v>
      </c>
      <c r="K160" s="81" t="s">
        <v>4</v>
      </c>
      <c r="L160" s="15" t="s">
        <v>1</v>
      </c>
      <c r="M160" s="6" t="s">
        <v>5</v>
      </c>
      <c r="N160" s="93" t="s">
        <v>8</v>
      </c>
      <c r="AA160" t="str">
        <f t="shared" si="16"/>
        <v>Příjmení a jméno</v>
      </c>
      <c r="AB160" t="str">
        <f t="shared" si="17"/>
        <v>Třída</v>
      </c>
    </row>
    <row r="161" spans="2:28" ht="15" customHeight="1">
      <c r="B161" s="5">
        <v>1</v>
      </c>
      <c r="C161" s="1" t="s">
        <v>41</v>
      </c>
      <c r="D161" s="36" t="s">
        <v>31</v>
      </c>
      <c r="E161" s="54">
        <v>7.96</v>
      </c>
      <c r="F161" s="21">
        <f>IF(OR(E161=0,E161&gt;$E$159),0,TRUNC(66.6476*POWER($E$159-E161,1.81)))</f>
        <v>193</v>
      </c>
      <c r="G161" s="22">
        <v>360</v>
      </c>
      <c r="H161" s="23">
        <f>IF(G161&lt;$G$159,0,TRUNC(0.188807*POWER(G161-$G$159,1.41)))</f>
        <v>200</v>
      </c>
      <c r="I161" s="56">
        <v>30</v>
      </c>
      <c r="J161" s="24">
        <f>IF(I161&lt;$I$159,0,TRUNC(7.86*POWER(I161-$I$159,1.01)))</f>
        <v>162</v>
      </c>
      <c r="K161" s="87">
        <v>54.36</v>
      </c>
      <c r="L161" s="25">
        <f>IF(OR(K161=0,K161&gt;$K$159),0,TRUNC(4.99087*POWER($K$159-K161,1.81)))</f>
        <v>391</v>
      </c>
      <c r="M161" s="1">
        <f>SUM(F161+H161+J161+L161)</f>
        <v>946</v>
      </c>
      <c r="N161" s="90">
        <f>RANK(M161,$M$161:$M$190,0)</f>
        <v>1</v>
      </c>
      <c r="AA161" t="str">
        <f t="shared" si="16"/>
        <v>Kristýna Plechatá</v>
      </c>
      <c r="AB161" t="str">
        <f t="shared" si="17"/>
        <v>5.A</v>
      </c>
    </row>
    <row r="162" spans="2:28" ht="15" customHeight="1">
      <c r="B162" s="2">
        <v>2</v>
      </c>
      <c r="C162" s="1" t="s">
        <v>42</v>
      </c>
      <c r="D162" s="36" t="s">
        <v>31</v>
      </c>
      <c r="E162" s="54">
        <v>8.45</v>
      </c>
      <c r="F162" s="21">
        <f>IF(OR(E162=0,E162&gt;$E$159),0,TRUNC(66.6476*POWER($E$159-E162,1.81)))</f>
        <v>108</v>
      </c>
      <c r="G162" s="22">
        <v>328</v>
      </c>
      <c r="H162" s="23">
        <f>IF(G162&lt;$G$159,0,TRUNC(0.188807*POWER(G162-$G$159,1.41)))</f>
        <v>139</v>
      </c>
      <c r="I162" s="56">
        <v>26.6</v>
      </c>
      <c r="J162" s="24">
        <f>IF(I162&lt;$I$159,0,TRUNC(7.86*POWER(I162-$I$159,1.01)))</f>
        <v>135</v>
      </c>
      <c r="K162" s="87">
        <v>58.67</v>
      </c>
      <c r="L162" s="25">
        <f>IF(OR(K162=0,K162&gt;$K$159),0,TRUNC(4.99087*POWER($K$159-K162,1.81)))</f>
        <v>161</v>
      </c>
      <c r="M162" s="1">
        <f>SUM(F162+H162+J162+L162)</f>
        <v>543</v>
      </c>
      <c r="N162" s="90">
        <f>RANK(M162,$M$161:$M$190,0)</f>
        <v>2</v>
      </c>
      <c r="AA162" t="str">
        <f t="shared" si="16"/>
        <v>Lucie Váňová</v>
      </c>
      <c r="AB162" t="str">
        <f t="shared" si="17"/>
        <v>5.A</v>
      </c>
    </row>
    <row r="163" spans="2:28" ht="15" customHeight="1">
      <c r="B163" s="5">
        <v>3</v>
      </c>
      <c r="C163" s="1" t="s">
        <v>44</v>
      </c>
      <c r="D163" s="36" t="s">
        <v>32</v>
      </c>
      <c r="E163" s="54">
        <v>8.58</v>
      </c>
      <c r="F163" s="21">
        <f>IF(OR(E163=0,E163&gt;$E$159),0,TRUNC(66.6476*POWER($E$159-E163,1.81)))</f>
        <v>89</v>
      </c>
      <c r="G163" s="22">
        <v>330</v>
      </c>
      <c r="H163" s="23">
        <f>IF(G163&lt;$G$159,0,TRUNC(0.188807*POWER(G163-$G$159,1.41)))</f>
        <v>142</v>
      </c>
      <c r="I163" s="56">
        <v>22.4</v>
      </c>
      <c r="J163" s="24">
        <f>IF(I163&lt;$I$159,0,TRUNC(7.86*POWER(I163-$I$159,1.01)))</f>
        <v>100</v>
      </c>
      <c r="K163" s="87">
        <v>57.94</v>
      </c>
      <c r="L163" s="25">
        <f>IF(OR(K163=0,K163&gt;$K$159),0,TRUNC(4.99087*POWER($K$159-K163,1.81)))</f>
        <v>194</v>
      </c>
      <c r="M163" s="1">
        <f>SUM(F163+H163+J163+L163)</f>
        <v>525</v>
      </c>
      <c r="N163" s="90">
        <f>RANK(M163,$M$161:$M$190,0)</f>
        <v>3</v>
      </c>
      <c r="AA163" t="str">
        <f aca="true" t="shared" si="18" ref="AA163:AA190">C163</f>
        <v>Simona Minaříková</v>
      </c>
      <c r="AB163" t="str">
        <f aca="true" t="shared" si="19" ref="AB163:AB190">D163</f>
        <v>5.B</v>
      </c>
    </row>
    <row r="164" spans="2:28" ht="15" customHeight="1">
      <c r="B164" s="2">
        <v>4</v>
      </c>
      <c r="C164" s="1" t="s">
        <v>43</v>
      </c>
      <c r="D164" s="36" t="s">
        <v>31</v>
      </c>
      <c r="E164" s="54">
        <v>8.63</v>
      </c>
      <c r="F164" s="21">
        <f>IF(OR(E164=0,E164&gt;$E$159),0,TRUNC(66.6476*POWER($E$159-E164,1.81)))</f>
        <v>83</v>
      </c>
      <c r="G164" s="22">
        <v>329</v>
      </c>
      <c r="H164" s="23">
        <f>IF(G164&lt;$G$159,0,TRUNC(0.188807*POWER(G164-$G$159,1.41)))</f>
        <v>140</v>
      </c>
      <c r="I164" s="56">
        <v>20</v>
      </c>
      <c r="J164" s="24">
        <f>IF(I164&lt;$I$159,0,TRUNC(7.86*POWER(I164-$I$159,1.01)))</f>
        <v>81</v>
      </c>
      <c r="K164" s="87">
        <v>59.82</v>
      </c>
      <c r="L164" s="25">
        <f>IF(OR(K164=0,K164&gt;$K$159),0,TRUNC(4.99087*POWER($K$159-K164,1.81)))</f>
        <v>115</v>
      </c>
      <c r="M164" s="1">
        <f>SUM(F164+H164+J164+L164)</f>
        <v>419</v>
      </c>
      <c r="N164" s="90">
        <f>RANK(M164,$M$161:$M$190,0)</f>
        <v>4</v>
      </c>
      <c r="AA164" t="str">
        <f t="shared" si="18"/>
        <v>Kateřina Hálová</v>
      </c>
      <c r="AB164" t="str">
        <f t="shared" si="19"/>
        <v>5.A</v>
      </c>
    </row>
    <row r="165" spans="2:28" ht="15" customHeight="1">
      <c r="B165" s="5">
        <v>5</v>
      </c>
      <c r="C165" s="1" t="s">
        <v>50</v>
      </c>
      <c r="D165" s="36" t="s">
        <v>31</v>
      </c>
      <c r="E165" s="54">
        <v>8.67</v>
      </c>
      <c r="F165" s="21">
        <f>IF(OR(E165=0,E165&gt;$E$159),0,TRUNC(66.6476*POWER($E$159-E165,1.81)))</f>
        <v>77</v>
      </c>
      <c r="G165" s="22">
        <v>321</v>
      </c>
      <c r="H165" s="23">
        <f>IF(G165&lt;$G$159,0,TRUNC(0.188807*POWER(G165-$G$159,1.41)))</f>
        <v>126</v>
      </c>
      <c r="I165" s="56">
        <v>21.4</v>
      </c>
      <c r="J165" s="24">
        <f>IF(I165&lt;$I$159,0,TRUNC(7.86*POWER(I165-$I$159,1.01)))</f>
        <v>92</v>
      </c>
      <c r="K165" s="87">
        <v>61.63</v>
      </c>
      <c r="L165" s="25">
        <f>IF(OR(K165=0,K165&gt;$K$159),0,TRUNC(4.99087*POWER($K$159-K165,1.81)))</f>
        <v>57</v>
      </c>
      <c r="M165" s="1">
        <f>SUM(F165+H165+J165+L165)</f>
        <v>352</v>
      </c>
      <c r="N165" s="90">
        <f>RANK(M165,$M$161:$M$190,0)</f>
        <v>5</v>
      </c>
      <c r="AA165" t="str">
        <f t="shared" si="18"/>
        <v>Simona Doležalová</v>
      </c>
      <c r="AB165" t="str">
        <f t="shared" si="19"/>
        <v>5.A</v>
      </c>
    </row>
    <row r="166" spans="2:28" ht="15" customHeight="1">
      <c r="B166" s="2">
        <v>6</v>
      </c>
      <c r="C166" s="1" t="s">
        <v>51</v>
      </c>
      <c r="D166" s="36" t="s">
        <v>32</v>
      </c>
      <c r="E166" s="54">
        <v>8.2</v>
      </c>
      <c r="F166" s="21">
        <f>IF(OR(E166=0,E166&gt;$E$159),0,TRUNC(66.6476*POWER($E$159-E166,1.81)))</f>
        <v>149</v>
      </c>
      <c r="G166" s="22">
        <v>306</v>
      </c>
      <c r="H166" s="23">
        <f>IF(G166&lt;$G$159,0,TRUNC(0.188807*POWER(G166-$G$159,1.41)))</f>
        <v>100</v>
      </c>
      <c r="I166" s="56">
        <v>14.7</v>
      </c>
      <c r="J166" s="24">
        <f>IF(I166&lt;$I$159,0,TRUNC(7.86*POWER(I166-$I$159,1.01)))</f>
        <v>38</v>
      </c>
      <c r="K166" s="87">
        <v>62.99</v>
      </c>
      <c r="L166" s="25">
        <f>IF(OR(K166=0,K166&gt;$K$159),0,TRUNC(4.99087*POWER($K$159-K166,1.81)))</f>
        <v>26</v>
      </c>
      <c r="M166" s="1">
        <f>SUM(F166+H166+J166+L166)</f>
        <v>313</v>
      </c>
      <c r="N166" s="90">
        <f>RANK(M166,$M$161:$M$190,0)</f>
        <v>6</v>
      </c>
      <c r="AA166" t="str">
        <f t="shared" si="18"/>
        <v>Tereza Marienková</v>
      </c>
      <c r="AB166" t="str">
        <f t="shared" si="19"/>
        <v>5.B</v>
      </c>
    </row>
    <row r="167" spans="2:28" ht="15" customHeight="1">
      <c r="B167" s="5">
        <v>7</v>
      </c>
      <c r="C167" s="1" t="s">
        <v>60</v>
      </c>
      <c r="D167" s="36" t="s">
        <v>31</v>
      </c>
      <c r="E167" s="54">
        <v>8.9</v>
      </c>
      <c r="F167" s="21">
        <f>IF(OR(E167=0,E167&gt;$E$159),0,TRUNC(66.6476*POWER($E$159-E167,1.81)))</f>
        <v>50</v>
      </c>
      <c r="G167" s="22">
        <v>310</v>
      </c>
      <c r="H167" s="23">
        <f>IF(G167&lt;$G$159,0,TRUNC(0.188807*POWER(G167-$G$159,1.41)))</f>
        <v>107</v>
      </c>
      <c r="I167" s="56">
        <v>23.6</v>
      </c>
      <c r="J167" s="24">
        <f>IF(I167&lt;$I$159,0,TRUNC(7.86*POWER(I167-$I$159,1.01)))</f>
        <v>110</v>
      </c>
      <c r="K167" s="87">
        <v>64.15</v>
      </c>
      <c r="L167" s="25">
        <f>IF(OR(K167=0,K167&gt;$K$159),0,TRUNC(4.99087*POWER($K$159-K167,1.81)))</f>
        <v>8</v>
      </c>
      <c r="M167" s="1">
        <f>SUM(F167+H167+J167+L167)</f>
        <v>275</v>
      </c>
      <c r="N167" s="90">
        <f>RANK(M167,$M$161:$M$190,0)</f>
        <v>7</v>
      </c>
      <c r="AA167" t="str">
        <f t="shared" si="18"/>
        <v>Martina Pavolková</v>
      </c>
      <c r="AB167" t="str">
        <f t="shared" si="19"/>
        <v>5.A</v>
      </c>
    </row>
    <row r="168" spans="2:28" ht="15" customHeight="1">
      <c r="B168" s="2">
        <v>8</v>
      </c>
      <c r="C168" s="1" t="s">
        <v>169</v>
      </c>
      <c r="D168" s="36" t="s">
        <v>31</v>
      </c>
      <c r="E168" s="54">
        <v>8.82</v>
      </c>
      <c r="F168" s="21">
        <f>IF(OR(E168=0,E168&gt;$E$159),0,TRUNC(66.6476*POWER($E$159-E168,1.81)))</f>
        <v>59</v>
      </c>
      <c r="G168" s="22">
        <v>314</v>
      </c>
      <c r="H168" s="23">
        <f>IF(G168&lt;$G$159,0,TRUNC(0.188807*POWER(G168-$G$159,1.41)))</f>
        <v>114</v>
      </c>
      <c r="I168" s="56">
        <v>16.9</v>
      </c>
      <c r="J168" s="24">
        <f>IF(I168&lt;$I$159,0,TRUNC(7.86*POWER(I168-$I$159,1.01)))</f>
        <v>56</v>
      </c>
      <c r="K168" s="87">
        <v>65.47</v>
      </c>
      <c r="L168" s="25">
        <f>IF(OR(K168=0,K168&gt;$K$159),0,TRUNC(4.99087*POWER($K$159-K168,1.81)))</f>
        <v>0</v>
      </c>
      <c r="M168" s="1">
        <f>SUM(F168+H168+J168+L168)</f>
        <v>229</v>
      </c>
      <c r="N168" s="90">
        <f>RANK(M168,$M$161:$M$190,0)</f>
        <v>8</v>
      </c>
      <c r="AA168" t="str">
        <f t="shared" si="18"/>
        <v>Eva Charvátová</v>
      </c>
      <c r="AB168" t="str">
        <f t="shared" si="19"/>
        <v>5.A</v>
      </c>
    </row>
    <row r="169" spans="2:28" ht="15" customHeight="1">
      <c r="B169" s="5">
        <v>9</v>
      </c>
      <c r="C169" s="1" t="s">
        <v>58</v>
      </c>
      <c r="D169" s="36" t="s">
        <v>31</v>
      </c>
      <c r="E169" s="54">
        <v>8.79</v>
      </c>
      <c r="F169" s="21">
        <f>IF(OR(E169=0,E169&gt;$E$159),0,TRUNC(66.6476*POWER($E$159-E169,1.81)))</f>
        <v>63</v>
      </c>
      <c r="G169" s="22">
        <v>308</v>
      </c>
      <c r="H169" s="23">
        <f>IF(G169&lt;$G$159,0,TRUNC(0.188807*POWER(G169-$G$159,1.41)))</f>
        <v>104</v>
      </c>
      <c r="I169" s="56">
        <v>14.7</v>
      </c>
      <c r="J169" s="24">
        <f>IF(I169&lt;$I$159,0,TRUNC(7.86*POWER(I169-$I$159,1.01)))</f>
        <v>38</v>
      </c>
      <c r="K169" s="87">
        <v>67.97</v>
      </c>
      <c r="L169" s="25">
        <f>IF(OR(K169=0,K169&gt;$K$159),0,TRUNC(4.99087*POWER($K$159-K169,1.81)))</f>
        <v>0</v>
      </c>
      <c r="M169" s="1">
        <f>SUM(F169+H169+J169+L169)</f>
        <v>205</v>
      </c>
      <c r="N169" s="90">
        <f>RANK(M169,$M$161:$M$190,0)</f>
        <v>9</v>
      </c>
      <c r="AA169" t="str">
        <f t="shared" si="18"/>
        <v>Jolana Špatná</v>
      </c>
      <c r="AB169" t="str">
        <f t="shared" si="19"/>
        <v>5.A</v>
      </c>
    </row>
    <row r="170" spans="2:28" ht="15" customHeight="1">
      <c r="B170" s="2">
        <v>10</v>
      </c>
      <c r="C170" s="1" t="s">
        <v>54</v>
      </c>
      <c r="D170" s="36" t="s">
        <v>31</v>
      </c>
      <c r="E170" s="54">
        <v>8.67</v>
      </c>
      <c r="F170" s="21">
        <f>IF(OR(E170=0,E170&gt;$E$159),0,TRUNC(66.6476*POWER($E$159-E170,1.81)))</f>
        <v>77</v>
      </c>
      <c r="G170" s="22">
        <v>291</v>
      </c>
      <c r="H170" s="23">
        <f>IF(G170&lt;$G$159,0,TRUNC(0.188807*POWER(G170-$G$159,1.41)))</f>
        <v>76</v>
      </c>
      <c r="I170" s="56">
        <v>16</v>
      </c>
      <c r="J170" s="24">
        <f>IF(I170&lt;$I$159,0,TRUNC(7.86*POWER(I170-$I$159,1.01)))</f>
        <v>48</v>
      </c>
      <c r="K170" s="87">
        <v>72.75</v>
      </c>
      <c r="L170" s="25">
        <f>IF(OR(K170=0,K170&gt;$K$159),0,TRUNC(4.99087*POWER($K$159-K170,1.81)))</f>
        <v>0</v>
      </c>
      <c r="M170" s="1">
        <f>SUM(F170+H170+J170+L170)</f>
        <v>201</v>
      </c>
      <c r="N170" s="90">
        <f>RANK(M170,$M$161:$M$190,0)</f>
        <v>10</v>
      </c>
      <c r="AA170" t="str">
        <f t="shared" si="18"/>
        <v>Pavlína Doležalová</v>
      </c>
      <c r="AB170" t="str">
        <f t="shared" si="19"/>
        <v>5.A</v>
      </c>
    </row>
    <row r="171" spans="2:28" ht="15" customHeight="1">
      <c r="B171" s="5">
        <v>11</v>
      </c>
      <c r="C171" s="1" t="s">
        <v>45</v>
      </c>
      <c r="D171" s="36" t="s">
        <v>31</v>
      </c>
      <c r="E171" s="54">
        <v>9.19</v>
      </c>
      <c r="F171" s="21">
        <f>IF(OR(E171=0,E171&gt;$E$159),0,TRUNC(66.6476*POWER($E$159-E171,1.81)))</f>
        <v>24</v>
      </c>
      <c r="G171" s="22">
        <v>317</v>
      </c>
      <c r="H171" s="23">
        <f>IF(G171&lt;$G$159,0,TRUNC(0.188807*POWER(G171-$G$159,1.41)))</f>
        <v>119</v>
      </c>
      <c r="I171" s="56">
        <v>14.8</v>
      </c>
      <c r="J171" s="24">
        <f>IF(I171&lt;$I$159,0,TRUNC(7.86*POWER(I171-$I$159,1.01)))</f>
        <v>39</v>
      </c>
      <c r="K171" s="87">
        <v>64.84</v>
      </c>
      <c r="L171" s="25">
        <f>IF(OR(K171=0,K171&gt;$K$159),0,TRUNC(4.99087*POWER($K$159-K171,1.81)))</f>
        <v>2</v>
      </c>
      <c r="M171" s="1">
        <f>SUM(F171+H171+J171+L171)</f>
        <v>184</v>
      </c>
      <c r="N171" s="90">
        <f>RANK(M171,$M$161:$M$190,0)</f>
        <v>11</v>
      </c>
      <c r="AA171" t="str">
        <f t="shared" si="18"/>
        <v>Aneta Trávníčková</v>
      </c>
      <c r="AB171" t="str">
        <f t="shared" si="19"/>
        <v>5.A</v>
      </c>
    </row>
    <row r="172" spans="2:28" ht="15" customHeight="1">
      <c r="B172" s="2">
        <v>12</v>
      </c>
      <c r="C172" s="1" t="s">
        <v>47</v>
      </c>
      <c r="D172" s="36" t="s">
        <v>32</v>
      </c>
      <c r="E172" s="97">
        <v>9.57</v>
      </c>
      <c r="F172" s="98">
        <f>IF(OR(E172=0,E172&gt;$E$159),0,TRUNC(66.6476*POWER($E$159-E172,1.81)))</f>
        <v>3</v>
      </c>
      <c r="G172" s="99">
        <v>260</v>
      </c>
      <c r="H172" s="100">
        <f>IF(G172&lt;$G$159,0,TRUNC(0.188807*POWER(G172-$G$159,1.41)))</f>
        <v>34</v>
      </c>
      <c r="I172" s="101">
        <v>25.2</v>
      </c>
      <c r="J172" s="102">
        <f>IF(I172&lt;$I$159,0,TRUNC(7.86*POWER(I172-$I$159,1.01)))</f>
        <v>123</v>
      </c>
      <c r="K172" s="103">
        <v>73.57</v>
      </c>
      <c r="L172" s="104">
        <f>IF(OR(K172=0,K172&gt;$K$159),0,TRUNC(4.99087*POWER($K$159-K172,1.81)))</f>
        <v>0</v>
      </c>
      <c r="M172" s="1">
        <f>SUM(F172+H172+J172+L172)</f>
        <v>160</v>
      </c>
      <c r="N172" s="90">
        <f>RANK(M172,$M$161:$M$190,0)</f>
        <v>12</v>
      </c>
      <c r="AA172" t="str">
        <f t="shared" si="18"/>
        <v>Eliška Poštolková</v>
      </c>
      <c r="AB172" t="str">
        <f t="shared" si="19"/>
        <v>5.B</v>
      </c>
    </row>
    <row r="173" spans="2:28" ht="15" customHeight="1">
      <c r="B173" s="5">
        <v>13</v>
      </c>
      <c r="C173" s="1" t="s">
        <v>170</v>
      </c>
      <c r="D173" s="36" t="s">
        <v>32</v>
      </c>
      <c r="E173" s="97">
        <v>10.44</v>
      </c>
      <c r="F173" s="98">
        <f>IF(OR(E173=0,E173&gt;$E$159),0,TRUNC(66.6476*POWER($E$159-E173,1.81)))</f>
        <v>0</v>
      </c>
      <c r="G173" s="99">
        <v>241</v>
      </c>
      <c r="H173" s="100">
        <f>IF(G173&lt;$G$159,0,TRUNC(0.188807*POWER(G173-$G$159,1.41)))</f>
        <v>13</v>
      </c>
      <c r="I173" s="101">
        <v>26.2</v>
      </c>
      <c r="J173" s="102">
        <f>IF(I173&lt;$I$159,0,TRUNC(7.86*POWER(I173-$I$159,1.01)))</f>
        <v>131</v>
      </c>
      <c r="K173" s="103">
        <v>80.11</v>
      </c>
      <c r="L173" s="104">
        <f>IF(OR(K173=0,K173&gt;$K$159),0,TRUNC(4.99087*POWER($K$159-K173,1.81)))</f>
        <v>0</v>
      </c>
      <c r="M173" s="1">
        <f>SUM(F173+H173+J173+L173)</f>
        <v>144</v>
      </c>
      <c r="N173" s="90">
        <f>RANK(M173,$M$161:$M$190,0)</f>
        <v>13</v>
      </c>
      <c r="AA173" t="str">
        <f t="shared" si="18"/>
        <v>Kateřina Mrkvičková</v>
      </c>
      <c r="AB173" t="str">
        <f t="shared" si="19"/>
        <v>5.B</v>
      </c>
    </row>
    <row r="174" spans="2:28" ht="15" customHeight="1">
      <c r="B174" s="2">
        <v>14</v>
      </c>
      <c r="C174" s="1" t="s">
        <v>61</v>
      </c>
      <c r="D174" s="36" t="s">
        <v>32</v>
      </c>
      <c r="E174" s="97">
        <v>9.88</v>
      </c>
      <c r="F174" s="98">
        <f>IF(OR(E174=0,E174&gt;$E$159),0,TRUNC(66.6476*POWER($E$159-E174,1.81)))</f>
        <v>0</v>
      </c>
      <c r="G174" s="99">
        <v>270</v>
      </c>
      <c r="H174" s="100">
        <f>IF(G174&lt;$G$159,0,TRUNC(0.188807*POWER(G174-$G$159,1.41)))</f>
        <v>46</v>
      </c>
      <c r="I174" s="101">
        <v>17</v>
      </c>
      <c r="J174" s="102">
        <f>IF(I174&lt;$I$159,0,TRUNC(7.86*POWER(I174-$I$159,1.01)))</f>
        <v>56</v>
      </c>
      <c r="K174" s="103">
        <v>72.1</v>
      </c>
      <c r="L174" s="104">
        <f>IF(OR(K174=0,K174&gt;$K$159),0,TRUNC(4.99087*POWER($K$159-K174,1.81)))</f>
        <v>0</v>
      </c>
      <c r="M174" s="1">
        <f>SUM(F174+H174+J174+L174)</f>
        <v>102</v>
      </c>
      <c r="N174" s="90">
        <f>RANK(M174,$M$161:$M$190,0)</f>
        <v>14</v>
      </c>
      <c r="AA174" t="str">
        <f t="shared" si="18"/>
        <v>Martina Vandrovcová</v>
      </c>
      <c r="AB174" t="str">
        <f t="shared" si="19"/>
        <v>5.B</v>
      </c>
    </row>
    <row r="175" spans="2:28" ht="15" customHeight="1">
      <c r="B175" s="5">
        <v>15</v>
      </c>
      <c r="C175" s="1" t="s">
        <v>49</v>
      </c>
      <c r="D175" s="36" t="s">
        <v>32</v>
      </c>
      <c r="E175" s="97">
        <v>9.9</v>
      </c>
      <c r="F175" s="98">
        <f>IF(OR(E175=0,E175&gt;$E$159),0,TRUNC(66.6476*POWER($E$159-E175,1.81)))</f>
        <v>0</v>
      </c>
      <c r="G175" s="99">
        <v>266</v>
      </c>
      <c r="H175" s="100">
        <f>IF(G175&lt;$G$159,0,TRUNC(0.188807*POWER(G175-$G$159,1.41)))</f>
        <v>41</v>
      </c>
      <c r="I175" s="101">
        <v>16.7</v>
      </c>
      <c r="J175" s="102">
        <f>IF(I175&lt;$I$159,0,TRUNC(7.86*POWER(I175-$I$159,1.01)))</f>
        <v>54</v>
      </c>
      <c r="K175" s="103">
        <v>74.37</v>
      </c>
      <c r="L175" s="104">
        <f>IF(OR(K175=0,K175&gt;$K$159),0,TRUNC(4.99087*POWER($K$159-K175,1.81)))</f>
        <v>0</v>
      </c>
      <c r="M175" s="1">
        <f>SUM(F175+H175+J175+L175)</f>
        <v>95</v>
      </c>
      <c r="N175" s="90">
        <f>RANK(M175,$M$161:$M$190,0)</f>
        <v>15</v>
      </c>
      <c r="AA175" t="str">
        <f t="shared" si="18"/>
        <v>Kateřina Škopová</v>
      </c>
      <c r="AB175" t="str">
        <f t="shared" si="19"/>
        <v>5.B</v>
      </c>
    </row>
    <row r="176" spans="2:28" ht="15" customHeight="1" thickBot="1">
      <c r="B176" s="2">
        <v>16</v>
      </c>
      <c r="C176" s="1" t="s">
        <v>48</v>
      </c>
      <c r="D176" s="36" t="s">
        <v>32</v>
      </c>
      <c r="E176" s="97">
        <v>10.13</v>
      </c>
      <c r="F176" s="98">
        <f>IF(OR(E176=0,E176&gt;$E$159),0,TRUNC(66.6476*POWER($E$159-E176,1.81)))</f>
        <v>0</v>
      </c>
      <c r="G176" s="99">
        <v>255</v>
      </c>
      <c r="H176" s="100">
        <f>IF(G176&lt;$G$159,0,TRUNC(0.188807*POWER(G176-$G$159,1.41)))</f>
        <v>28</v>
      </c>
      <c r="I176" s="101">
        <v>16.6</v>
      </c>
      <c r="J176" s="102">
        <f>IF(I176&lt;$I$159,0,TRUNC(7.86*POWER(I176-$I$159,1.01)))</f>
        <v>53</v>
      </c>
      <c r="K176" s="103">
        <v>71.46</v>
      </c>
      <c r="L176" s="104">
        <f>IF(OR(K176=0,K176&gt;$K$159),0,TRUNC(4.99087*POWER($K$159-K176,1.81)))</f>
        <v>0</v>
      </c>
      <c r="M176" s="39">
        <f>SUM(F176+H176+J176+L176)</f>
        <v>81</v>
      </c>
      <c r="N176" s="90">
        <f>RANK(M176,$M$161:$M$190,0)</f>
        <v>16</v>
      </c>
      <c r="AA176" t="str">
        <f t="shared" si="18"/>
        <v>Kateřina Spišská</v>
      </c>
      <c r="AB176" t="str">
        <f t="shared" si="19"/>
        <v>5.B</v>
      </c>
    </row>
    <row r="177" spans="2:28" ht="15" customHeight="1" thickTop="1">
      <c r="B177" s="5">
        <v>17</v>
      </c>
      <c r="C177" s="1" t="s">
        <v>344</v>
      </c>
      <c r="D177" s="36" t="s">
        <v>32</v>
      </c>
      <c r="E177" s="97">
        <v>9.73</v>
      </c>
      <c r="F177" s="98">
        <f>IF(OR(E177=0,E177&gt;$E$159),0,TRUNC(66.6476*POWER($E$159-E177,1.81)))</f>
        <v>0</v>
      </c>
      <c r="G177" s="99">
        <v>270</v>
      </c>
      <c r="H177" s="100">
        <f>IF(G177&lt;$G$159,0,TRUNC(0.188807*POWER(G177-$G$159,1.41)))</f>
        <v>46</v>
      </c>
      <c r="I177" s="101">
        <v>13.3</v>
      </c>
      <c r="J177" s="102">
        <f>IF(I177&lt;$I$159,0,TRUNC(7.86*POWER(I177-$I$159,1.01)))</f>
        <v>27</v>
      </c>
      <c r="K177" s="103">
        <v>76.75</v>
      </c>
      <c r="L177" s="104">
        <f>IF(OR(K177=0,K177&gt;$K$159),0,TRUNC(4.99087*POWER($K$159-K177,1.81)))</f>
        <v>0</v>
      </c>
      <c r="M177" s="1">
        <f>SUM(F177+H177+J177+L177)</f>
        <v>73</v>
      </c>
      <c r="N177" s="90">
        <f>RANK(M177,$M$161:$M$190,0)</f>
        <v>17</v>
      </c>
      <c r="AA177" t="str">
        <f t="shared" si="18"/>
        <v>Alice Tocauerová</v>
      </c>
      <c r="AB177" t="str">
        <f t="shared" si="19"/>
        <v>5.B</v>
      </c>
    </row>
    <row r="178" spans="2:28" ht="15" customHeight="1">
      <c r="B178" s="2">
        <v>18</v>
      </c>
      <c r="C178" s="1" t="s">
        <v>57</v>
      </c>
      <c r="D178" s="36" t="s">
        <v>32</v>
      </c>
      <c r="E178" s="97">
        <v>9.85</v>
      </c>
      <c r="F178" s="98">
        <f>IF(OR(E178=0,E178&gt;$E$159),0,TRUNC(66.6476*POWER($E$159-E178,1.81)))</f>
        <v>0</v>
      </c>
      <c r="G178" s="99">
        <v>215</v>
      </c>
      <c r="H178" s="100">
        <f>IF(G178&lt;$G$159,0,TRUNC(0.188807*POWER(G178-$G$159,1.41)))</f>
        <v>0</v>
      </c>
      <c r="I178" s="101">
        <v>18.6</v>
      </c>
      <c r="J178" s="102">
        <f>IF(I178&lt;$I$159,0,TRUNC(7.86*POWER(I178-$I$159,1.01)))</f>
        <v>69</v>
      </c>
      <c r="K178" s="103">
        <v>90.24</v>
      </c>
      <c r="L178" s="104">
        <f>IF(OR(K178=0,K178&gt;$K$159),0,TRUNC(4.99087*POWER($K$159-K178,1.81)))</f>
        <v>0</v>
      </c>
      <c r="M178" s="1">
        <f>SUM(F178+H178+J178+L178)</f>
        <v>69</v>
      </c>
      <c r="N178" s="90">
        <f>RANK(M178,$M$161:$M$190,0)</f>
        <v>18</v>
      </c>
      <c r="AA178" t="str">
        <f t="shared" si="18"/>
        <v>Diana Bambásková</v>
      </c>
      <c r="AB178" t="str">
        <f t="shared" si="19"/>
        <v>5.B</v>
      </c>
    </row>
    <row r="179" spans="2:28" ht="15" customHeight="1">
      <c r="B179" s="5">
        <v>19</v>
      </c>
      <c r="C179" s="1" t="s">
        <v>46</v>
      </c>
      <c r="D179" s="36" t="s">
        <v>31</v>
      </c>
      <c r="E179" s="97">
        <v>9.9</v>
      </c>
      <c r="F179" s="98">
        <f>IF(OR(E179=0,E179&gt;$E$159),0,TRUNC(66.6476*POWER($E$159-E179,1.81)))</f>
        <v>0</v>
      </c>
      <c r="G179" s="99">
        <v>232</v>
      </c>
      <c r="H179" s="100">
        <f>IF(G179&lt;$G$159,0,TRUNC(0.188807*POWER(G179-$G$159,1.41)))</f>
        <v>6</v>
      </c>
      <c r="I179" s="101">
        <v>16.5</v>
      </c>
      <c r="J179" s="102">
        <f>IF(I179&lt;$I$159,0,TRUNC(7.86*POWER(I179-$I$159,1.01)))</f>
        <v>52</v>
      </c>
      <c r="K179" s="103">
        <v>89.09</v>
      </c>
      <c r="L179" s="104">
        <f>IF(OR(K179=0,K179&gt;$K$159),0,TRUNC(4.99087*POWER($K$159-K179,1.81)))</f>
        <v>0</v>
      </c>
      <c r="M179" s="1">
        <f>SUM(F179+H179+J179+L179)</f>
        <v>58</v>
      </c>
      <c r="N179" s="90">
        <f>RANK(M179,$M$161:$M$190,0)</f>
        <v>19</v>
      </c>
      <c r="AA179" t="str">
        <f t="shared" si="18"/>
        <v>Aneta Marková</v>
      </c>
      <c r="AB179" t="str">
        <f t="shared" si="19"/>
        <v>5.A</v>
      </c>
    </row>
    <row r="180" spans="2:28" ht="15" customHeight="1">
      <c r="B180" s="2">
        <v>20</v>
      </c>
      <c r="C180" s="1" t="s">
        <v>62</v>
      </c>
      <c r="D180" s="36" t="s">
        <v>32</v>
      </c>
      <c r="E180" s="97">
        <v>9.42</v>
      </c>
      <c r="F180" s="98">
        <f>IF(OR(E180=0,E180&gt;$E$159),0,TRUNC(66.6476*POWER($E$159-E180,1.81)))</f>
        <v>9</v>
      </c>
      <c r="G180" s="99">
        <v>260</v>
      </c>
      <c r="H180" s="100">
        <f>IF(G180&lt;$G$159,0,TRUNC(0.188807*POWER(G180-$G$159,1.41)))</f>
        <v>34</v>
      </c>
      <c r="I180" s="101">
        <v>10.4</v>
      </c>
      <c r="J180" s="102">
        <f>IF(I180&lt;$I$159,0,TRUNC(7.86*POWER(I180-$I$159,1.01)))</f>
        <v>3</v>
      </c>
      <c r="K180" s="103">
        <v>75.51</v>
      </c>
      <c r="L180" s="104">
        <f>IF(OR(K180=0,K180&gt;$K$159),0,TRUNC(4.99087*POWER($K$159-K180,1.81)))</f>
        <v>0</v>
      </c>
      <c r="M180" s="1">
        <f>SUM(F180+H180+J180+L180)</f>
        <v>46</v>
      </c>
      <c r="N180" s="90">
        <f>RANK(M180,$M$161:$M$190,0)</f>
        <v>20</v>
      </c>
      <c r="AA180" t="str">
        <f t="shared" si="18"/>
        <v>Monika Hlouchová</v>
      </c>
      <c r="AB180" t="str">
        <f t="shared" si="19"/>
        <v>5.B</v>
      </c>
    </row>
    <row r="181" spans="2:28" ht="15" customHeight="1">
      <c r="B181" s="5">
        <v>21</v>
      </c>
      <c r="C181" s="1" t="s">
        <v>53</v>
      </c>
      <c r="D181" s="36" t="s">
        <v>32</v>
      </c>
      <c r="E181" s="97">
        <v>10.94</v>
      </c>
      <c r="F181" s="98">
        <f>IF(OR(E181=0,E181&gt;$E$159),0,TRUNC(66.6476*POWER($E$159-E181,1.81)))</f>
        <v>0</v>
      </c>
      <c r="G181" s="99">
        <v>208</v>
      </c>
      <c r="H181" s="100">
        <f>IF(G181&lt;$G$159,0,TRUNC(0.188807*POWER(G181-$G$159,1.41)))</f>
        <v>0</v>
      </c>
      <c r="I181" s="101">
        <v>15.1</v>
      </c>
      <c r="J181" s="102">
        <f>IF(I181&lt;$I$159,0,TRUNC(7.86*POWER(I181-$I$159,1.01)))</f>
        <v>41</v>
      </c>
      <c r="K181" s="103">
        <v>89.44</v>
      </c>
      <c r="L181" s="104">
        <f>IF(OR(K181=0,K181&gt;$K$159),0,TRUNC(4.99087*POWER($K$159-K181,1.81)))</f>
        <v>0</v>
      </c>
      <c r="M181" s="1">
        <f>SUM(F181+H181+J181+L181)</f>
        <v>41</v>
      </c>
      <c r="N181" s="90">
        <f>RANK(M181,$M$161:$M$190,0)</f>
        <v>21</v>
      </c>
      <c r="AA181" t="str">
        <f t="shared" si="18"/>
        <v>Eliška Míková</v>
      </c>
      <c r="AB181" t="str">
        <f t="shared" si="19"/>
        <v>5.B</v>
      </c>
    </row>
    <row r="182" spans="2:28" ht="15" customHeight="1">
      <c r="B182" s="2">
        <v>22</v>
      </c>
      <c r="C182" s="1" t="s">
        <v>63</v>
      </c>
      <c r="D182" s="36" t="s">
        <v>31</v>
      </c>
      <c r="E182" s="97">
        <v>9.8</v>
      </c>
      <c r="F182" s="98">
        <f>IF(OR(E182=0,E182&gt;$E$159),0,TRUNC(66.6476*POWER($E$159-E182,1.81)))</f>
        <v>0</v>
      </c>
      <c r="G182" s="99">
        <v>170</v>
      </c>
      <c r="H182" s="100">
        <f>IF(G182&lt;$G$159,0,TRUNC(0.188807*POWER(G182-$G$159,1.41)))</f>
        <v>0</v>
      </c>
      <c r="I182" s="101">
        <v>11.1</v>
      </c>
      <c r="J182" s="102">
        <f>IF(I182&lt;$I$159,0,TRUNC(7.86*POWER(I182-$I$159,1.01)))</f>
        <v>9</v>
      </c>
      <c r="K182" s="103">
        <v>79.34</v>
      </c>
      <c r="L182" s="104">
        <f>IF(OR(K182=0,K182&gt;$K$159),0,TRUNC(4.99087*POWER($K$159-K182,1.81)))</f>
        <v>0</v>
      </c>
      <c r="M182" s="1">
        <f>SUM(F182+H182+J182+L182)</f>
        <v>9</v>
      </c>
      <c r="N182" s="90">
        <f>RANK(M182,$M$161:$M$190,0)</f>
        <v>22</v>
      </c>
      <c r="AA182" t="str">
        <f t="shared" si="18"/>
        <v>Tereza Brejchová</v>
      </c>
      <c r="AB182" t="str">
        <f t="shared" si="19"/>
        <v>5.A</v>
      </c>
    </row>
    <row r="183" spans="2:28" ht="15" customHeight="1">
      <c r="B183" s="5">
        <v>23</v>
      </c>
      <c r="C183" s="1" t="s">
        <v>56</v>
      </c>
      <c r="D183" s="36" t="s">
        <v>32</v>
      </c>
      <c r="E183" s="54"/>
      <c r="F183" s="21">
        <f>IF(OR(E183=0,E183&gt;$E$159),0,TRUNC(66.6476*POWER($E$159-E183,1.81)))</f>
        <v>0</v>
      </c>
      <c r="G183" s="22"/>
      <c r="H183" s="23">
        <f>IF(G183&lt;$G$159,0,TRUNC(0.188807*POWER(G183-$G$159,1.41)))</f>
        <v>0</v>
      </c>
      <c r="I183" s="56"/>
      <c r="J183" s="24">
        <f>IF(I183&lt;$I$159,0,TRUNC(7.86*POWER(I183-$I$159,1.01)))</f>
        <v>0</v>
      </c>
      <c r="K183" s="87"/>
      <c r="L183" s="25">
        <f>IF(OR(K183=0,K183&gt;$K$159),0,TRUNC(4.99087*POWER($K$159-K183,1.81)))</f>
        <v>0</v>
      </c>
      <c r="M183" s="1">
        <f>SUM(F183+H183+J183+L183)</f>
        <v>0</v>
      </c>
      <c r="N183" s="90">
        <f>RANK(M183,$M$161:$M$190,0)</f>
        <v>23</v>
      </c>
      <c r="AA183" t="str">
        <f t="shared" si="18"/>
        <v>Aneta Brůčková</v>
      </c>
      <c r="AB183" t="str">
        <f t="shared" si="19"/>
        <v>5.B</v>
      </c>
    </row>
    <row r="184" spans="2:28" ht="15" customHeight="1">
      <c r="B184" s="2">
        <v>24</v>
      </c>
      <c r="C184" s="1" t="s">
        <v>55</v>
      </c>
      <c r="D184" s="36" t="s">
        <v>32</v>
      </c>
      <c r="E184" s="54"/>
      <c r="F184" s="21">
        <f>IF(OR(E184=0,E184&gt;$E$159),0,TRUNC(66.6476*POWER($E$159-E184,1.81)))</f>
        <v>0</v>
      </c>
      <c r="G184" s="22"/>
      <c r="H184" s="23">
        <f>IF(G184&lt;$G$159,0,TRUNC(0.188807*POWER(G184-$G$159,1.41)))</f>
        <v>0</v>
      </c>
      <c r="I184" s="56"/>
      <c r="J184" s="24">
        <f>IF(I184&lt;$I$159,0,TRUNC(7.86*POWER(I184-$I$159,1.01)))</f>
        <v>0</v>
      </c>
      <c r="K184" s="87"/>
      <c r="L184" s="25">
        <f>IF(OR(K184=0,K184&gt;$K$159),0,TRUNC(4.99087*POWER($K$159-K184,1.81)))</f>
        <v>0</v>
      </c>
      <c r="M184" s="1">
        <f>SUM(F184+H184+J184+L184)</f>
        <v>0</v>
      </c>
      <c r="N184" s="90">
        <f>RANK(M184,$M$161:$M$190,0)</f>
        <v>23</v>
      </c>
      <c r="AA184" t="str">
        <f t="shared" si="18"/>
        <v>Linda Hanzlíková</v>
      </c>
      <c r="AB184" t="str">
        <f t="shared" si="19"/>
        <v>5.B</v>
      </c>
    </row>
    <row r="185" spans="2:28" ht="15" customHeight="1">
      <c r="B185" s="5">
        <v>25</v>
      </c>
      <c r="C185" s="1" t="s">
        <v>59</v>
      </c>
      <c r="D185" s="36" t="s">
        <v>31</v>
      </c>
      <c r="E185" s="54"/>
      <c r="F185" s="21">
        <f>IF(OR(E185=0,E185&gt;$E$159),0,TRUNC(66.6476*POWER($E$159-E185,1.81)))</f>
        <v>0</v>
      </c>
      <c r="G185" s="22"/>
      <c r="H185" s="23">
        <f>IF(G185&lt;$G$159,0,TRUNC(0.188807*POWER(G185-$G$159,1.41)))</f>
        <v>0</v>
      </c>
      <c r="I185" s="56"/>
      <c r="J185" s="24">
        <f>IF(I185&lt;$I$159,0,TRUNC(7.86*POWER(I185-$I$159,1.01)))</f>
        <v>0</v>
      </c>
      <c r="K185" s="87"/>
      <c r="L185" s="25">
        <f>IF(OR(K185=0,K185&gt;$K$159),0,TRUNC(4.99087*POWER($K$159-K185,1.81)))</f>
        <v>0</v>
      </c>
      <c r="M185" s="1">
        <f>SUM(F185+H185+J185+L185)</f>
        <v>0</v>
      </c>
      <c r="N185" s="90">
        <f>RANK(M185,$M$161:$M$190,0)</f>
        <v>23</v>
      </c>
      <c r="AA185" t="str">
        <f t="shared" si="18"/>
        <v>Lucie Ježková</v>
      </c>
      <c r="AB185" t="str">
        <f t="shared" si="19"/>
        <v>5.A</v>
      </c>
    </row>
    <row r="186" spans="2:28" ht="15" customHeight="1">
      <c r="B186" s="2">
        <v>26</v>
      </c>
      <c r="C186" s="1" t="s">
        <v>52</v>
      </c>
      <c r="D186" s="36" t="s">
        <v>31</v>
      </c>
      <c r="E186" s="54"/>
      <c r="F186" s="21">
        <f>IF(OR(E186=0,E186&gt;$E$159),0,TRUNC(66.6476*POWER($E$159-E186,1.81)))</f>
        <v>0</v>
      </c>
      <c r="G186" s="22"/>
      <c r="H186" s="23">
        <f>IF(G186&lt;$G$159,0,TRUNC(0.188807*POWER(G186-$G$159,1.41)))</f>
        <v>0</v>
      </c>
      <c r="I186" s="56"/>
      <c r="J186" s="24">
        <f>IF(I186&lt;$I$159,0,TRUNC(7.86*POWER(I186-$I$159,1.01)))</f>
        <v>0</v>
      </c>
      <c r="K186" s="87"/>
      <c r="L186" s="25">
        <f>IF(OR(K186=0,K186&gt;$K$159),0,TRUNC(4.99087*POWER($K$159-K186,1.81)))</f>
        <v>0</v>
      </c>
      <c r="M186" s="1">
        <f>SUM(F186+H186+J186+L186)</f>
        <v>0</v>
      </c>
      <c r="N186" s="90">
        <f>RANK(M186,$M$161:$M$190,0)</f>
        <v>23</v>
      </c>
      <c r="AA186" t="str">
        <f t="shared" si="18"/>
        <v>Nikol Němcová</v>
      </c>
      <c r="AB186" t="str">
        <f t="shared" si="19"/>
        <v>5.A</v>
      </c>
    </row>
    <row r="187" spans="2:28" ht="15" customHeight="1">
      <c r="B187" s="5">
        <v>27</v>
      </c>
      <c r="C187" s="19"/>
      <c r="D187" s="36"/>
      <c r="E187" s="54"/>
      <c r="F187" s="21">
        <f>IF(OR(E187=0,E187&gt;$E$159),0,TRUNC(66.6476*POWER($E$159-E187,1.81)))</f>
        <v>0</v>
      </c>
      <c r="G187" s="22"/>
      <c r="H187" s="23">
        <f>IF(G187&lt;$G$159,0,TRUNC(0.188807*POWER(G187-$G$159,1.41)))</f>
        <v>0</v>
      </c>
      <c r="I187" s="56"/>
      <c r="J187" s="24">
        <f>IF(I187&lt;$I$159,0,TRUNC(7.86*POWER(I187-$I$159,1.01)))</f>
        <v>0</v>
      </c>
      <c r="K187" s="87"/>
      <c r="L187" s="25">
        <f>IF(OR(K187=0,K187&gt;$K$159),0,TRUNC(4.99087*POWER($K$159-K187,1.81)))</f>
        <v>0</v>
      </c>
      <c r="M187" s="1">
        <f>SUM(F187+H187+J187+L187)</f>
        <v>0</v>
      </c>
      <c r="N187" s="90">
        <f>RANK(M187,$M$161:$M$190,0)</f>
        <v>23</v>
      </c>
      <c r="AA187">
        <f t="shared" si="18"/>
        <v>0</v>
      </c>
      <c r="AB187">
        <f t="shared" si="19"/>
        <v>0</v>
      </c>
    </row>
    <row r="188" spans="2:28" ht="15" customHeight="1">
      <c r="B188" s="2">
        <v>28</v>
      </c>
      <c r="C188" s="19"/>
      <c r="D188" s="36"/>
      <c r="E188" s="54"/>
      <c r="F188" s="21">
        <f>IF(OR(E188=0,E188&gt;$E$159),0,TRUNC(66.6476*POWER($E$159-E188,1.81)))</f>
        <v>0</v>
      </c>
      <c r="G188" s="22"/>
      <c r="H188" s="23">
        <f>IF(G188&lt;$G$159,0,TRUNC(0.188807*POWER(G188-$G$159,1.41)))</f>
        <v>0</v>
      </c>
      <c r="I188" s="56"/>
      <c r="J188" s="24">
        <f>IF(I188&lt;$I$159,0,TRUNC(7.86*POWER(I188-$I$159,1.01)))</f>
        <v>0</v>
      </c>
      <c r="K188" s="87"/>
      <c r="L188" s="25">
        <f>IF(OR(K188=0,K188&gt;$K$159),0,TRUNC(4.99087*POWER($K$159-K188,1.81)))</f>
        <v>0</v>
      </c>
      <c r="M188" s="1">
        <f>SUM(F188+H188+J188+L188)</f>
        <v>0</v>
      </c>
      <c r="N188" s="90">
        <f>RANK(M188,$M$161:$M$190,0)</f>
        <v>23</v>
      </c>
      <c r="AA188">
        <f t="shared" si="18"/>
        <v>0</v>
      </c>
      <c r="AB188">
        <f t="shared" si="19"/>
        <v>0</v>
      </c>
    </row>
    <row r="189" spans="2:28" ht="15" customHeight="1">
      <c r="B189" s="5">
        <v>29</v>
      </c>
      <c r="C189" s="19"/>
      <c r="D189" s="36"/>
      <c r="E189" s="54"/>
      <c r="F189" s="21">
        <f>IF(OR(E189=0,E189&gt;$E$159),0,TRUNC(66.6476*POWER($E$159-E189,1.81)))</f>
        <v>0</v>
      </c>
      <c r="G189" s="22"/>
      <c r="H189" s="23">
        <f>IF(G189&lt;$G$159,0,TRUNC(0.188807*POWER(G189-$G$159,1.41)))</f>
        <v>0</v>
      </c>
      <c r="I189" s="56"/>
      <c r="J189" s="24">
        <f>IF(I189&lt;$I$159,0,TRUNC(7.86*POWER(I189-$I$159,1.01)))</f>
        <v>0</v>
      </c>
      <c r="K189" s="87"/>
      <c r="L189" s="25">
        <f>IF(OR(K189=0,K189&gt;$K$159),0,TRUNC(4.99087*POWER($K$159-K189,1.81)))</f>
        <v>0</v>
      </c>
      <c r="M189" s="1">
        <f>SUM(F189+H189+J189+L189)</f>
        <v>0</v>
      </c>
      <c r="N189" s="90">
        <f>RANK(M189,$M$161:$M$190,0)</f>
        <v>23</v>
      </c>
      <c r="AA189">
        <f t="shared" si="18"/>
        <v>0</v>
      </c>
      <c r="AB189">
        <f t="shared" si="19"/>
        <v>0</v>
      </c>
    </row>
    <row r="190" spans="2:28" ht="15" customHeight="1" thickBot="1">
      <c r="B190" s="2">
        <v>30</v>
      </c>
      <c r="C190" s="37"/>
      <c r="D190" s="36"/>
      <c r="E190" s="55"/>
      <c r="F190" s="21">
        <f>IF(OR(E190=0,E190&gt;$E$159),0,TRUNC(66.6476*POWER($E$159-E190,1.81)))</f>
        <v>0</v>
      </c>
      <c r="G190" s="38"/>
      <c r="H190" s="23">
        <f>IF(G190&lt;$G$159,0,TRUNC(0.188807*POWER(G190-$G$159,1.41)))</f>
        <v>0</v>
      </c>
      <c r="I190" s="57"/>
      <c r="J190" s="24">
        <f>IF(I190&lt;$I$159,0,TRUNC(7.86*POWER(I190-$I$159,1.01)))</f>
        <v>0</v>
      </c>
      <c r="K190" s="88"/>
      <c r="L190" s="25">
        <f>IF(OR(K190=0,K190&gt;$K$159),0,TRUNC(4.99087*POWER($K$159-K190,1.81)))</f>
        <v>0</v>
      </c>
      <c r="M190" s="39">
        <f>SUM(F190+H190+J190+L190)</f>
        <v>0</v>
      </c>
      <c r="N190" s="90">
        <f>RANK(M190,$M$161:$M$190,0)</f>
        <v>23</v>
      </c>
      <c r="AA190">
        <f t="shared" si="18"/>
        <v>0</v>
      </c>
      <c r="AB190">
        <f t="shared" si="19"/>
        <v>0</v>
      </c>
    </row>
    <row r="191" ht="13.5" thickTop="1"/>
  </sheetData>
  <sheetProtection selectLockedCells="1"/>
  <mergeCells count="5">
    <mergeCell ref="F156:I156"/>
    <mergeCell ref="F4:I4"/>
    <mergeCell ref="F42:I42"/>
    <mergeCell ref="F80:I80"/>
    <mergeCell ref="F118:I118"/>
  </mergeCells>
  <printOptions horizontalCentered="1"/>
  <pageMargins left="0.3937007874015748" right="0.3937007874015748" top="0.2362204724409449" bottom="0.1968503937007874" header="0" footer="0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K36"/>
  <sheetViews>
    <sheetView workbookViewId="0" topLeftCell="A16">
      <selection activeCell="D28" sqref="D28"/>
    </sheetView>
  </sheetViews>
  <sheetFormatPr defaultColWidth="9.00390625" defaultRowHeight="12.75"/>
  <cols>
    <col min="1" max="1" width="3.625" style="0" customWidth="1"/>
    <col min="2" max="2" width="0.2421875" style="0" customWidth="1"/>
    <col min="3" max="3" width="11.00390625" style="0" customWidth="1"/>
    <col min="4" max="4" width="26.75390625" style="0" customWidth="1"/>
    <col min="5" max="5" width="10.75390625" style="0" customWidth="1"/>
    <col min="6" max="6" width="26.75390625" style="0" customWidth="1"/>
    <col min="7" max="7" width="10.75390625" style="0" customWidth="1"/>
    <col min="8" max="8" width="26.75390625" style="0" customWidth="1"/>
    <col min="9" max="9" width="10.75390625" style="0" customWidth="1"/>
    <col min="10" max="13" width="15.75390625" style="0" customWidth="1"/>
  </cols>
  <sheetData>
    <row r="2" spans="3:11" ht="18">
      <c r="C2" s="26" t="s">
        <v>21</v>
      </c>
      <c r="D2" s="26"/>
      <c r="E2" s="26"/>
      <c r="F2" s="26"/>
      <c r="G2" s="126" t="s">
        <v>215</v>
      </c>
      <c r="H2" s="127"/>
      <c r="I2" s="45"/>
      <c r="J2" s="45"/>
      <c r="K2" s="45"/>
    </row>
    <row r="4" ht="15">
      <c r="C4" s="27" t="s">
        <v>33</v>
      </c>
    </row>
    <row r="7" spans="4:5" ht="15">
      <c r="D7" s="40" t="s">
        <v>19</v>
      </c>
      <c r="E7" s="50"/>
    </row>
    <row r="8" ht="15" customHeight="1"/>
    <row r="9" spans="3:9" ht="19.5" customHeight="1">
      <c r="C9" s="42" t="s">
        <v>8</v>
      </c>
      <c r="D9" s="58">
        <v>1</v>
      </c>
      <c r="E9" s="80"/>
      <c r="F9" s="130">
        <v>2</v>
      </c>
      <c r="G9" s="131"/>
      <c r="H9" s="130">
        <v>3</v>
      </c>
      <c r="I9" s="131"/>
    </row>
    <row r="10" spans="4:9" ht="15">
      <c r="D10" s="46" t="s">
        <v>39</v>
      </c>
      <c r="E10" s="46" t="s">
        <v>23</v>
      </c>
      <c r="F10" s="46" t="s">
        <v>39</v>
      </c>
      <c r="G10" s="46" t="s">
        <v>23</v>
      </c>
      <c r="H10" s="46" t="s">
        <v>39</v>
      </c>
      <c r="I10" s="46" t="s">
        <v>23</v>
      </c>
    </row>
    <row r="11" ht="6.75" customHeight="1"/>
    <row r="12" spans="3:9" ht="19.5" customHeight="1">
      <c r="C12" s="48" t="s">
        <v>34</v>
      </c>
      <c r="D12" s="41" t="str">
        <f>VLOOKUP(D9,Hoši!N8:AB37,14)</f>
        <v> Hála Daniel</v>
      </c>
      <c r="E12" s="41" t="str">
        <f>VLOOKUP(D9,Hoši!N8:AB37,15)</f>
        <v>1.B</v>
      </c>
      <c r="F12" s="41" t="str">
        <f>VLOOKUP(F9,Hoši!N8:AB37,14)</f>
        <v> Nejdl Marek</v>
      </c>
      <c r="G12" s="41" t="str">
        <f>VLOOKUP(F9,Hoši!N8:AB37,15)</f>
        <v>1.B</v>
      </c>
      <c r="H12" s="41" t="str">
        <f>VLOOKUP(H9,Hoši!N8:AB37,14)</f>
        <v> Hrabáček Jan</v>
      </c>
      <c r="I12" s="41" t="str">
        <f>VLOOKUP(H9,Hoši!N8:AB37,15)</f>
        <v>1.B</v>
      </c>
    </row>
    <row r="13" ht="6.75" customHeight="1"/>
    <row r="14" spans="3:9" ht="19.5" customHeight="1">
      <c r="C14" s="48" t="s">
        <v>35</v>
      </c>
      <c r="D14" s="41" t="str">
        <f>VLOOKUP(D9,Hoši!N51:AB80,14)</f>
        <v>Lukeš Petr</v>
      </c>
      <c r="E14" s="41" t="str">
        <f>VLOOKUP(D9,Hoši!N51:AB80,15)</f>
        <v>2.A</v>
      </c>
      <c r="F14" s="41" t="str">
        <f>VLOOKUP(F9,Hoši!N51:AB80,14)</f>
        <v>Malý Karel</v>
      </c>
      <c r="G14" s="41" t="str">
        <f>VLOOKUP(F9,Hoši!N51:AB80,15)</f>
        <v>2.B</v>
      </c>
      <c r="H14" s="41" t="str">
        <f>VLOOKUP(H9,Hoši!N51:AB80,14)</f>
        <v>Soukup Jan</v>
      </c>
      <c r="I14" s="41" t="str">
        <f>VLOOKUP(H9,Hoši!N51:AB80,15)</f>
        <v>2.B</v>
      </c>
    </row>
    <row r="15" ht="6.75" customHeight="1"/>
    <row r="16" spans="3:9" ht="19.5" customHeight="1">
      <c r="C16" s="48" t="s">
        <v>36</v>
      </c>
      <c r="D16" s="41" t="str">
        <f>VLOOKUP(D9,Hoši!N89:AB118,14)</f>
        <v>Hanuš Václav</v>
      </c>
      <c r="E16" s="41" t="str">
        <f>VLOOKUP(D9,Hoši!N89:AB118,15)</f>
        <v>3.A</v>
      </c>
      <c r="F16" s="41" t="str">
        <f>VLOOKUP(F9,Hoši!N89:AB118,14)</f>
        <v>Janoch Jan</v>
      </c>
      <c r="G16" s="41" t="str">
        <f>VLOOKUP(F9,Hoši!N89:AB118,15)</f>
        <v>3.A</v>
      </c>
      <c r="H16" s="41" t="str">
        <f>VLOOKUP(H9,Hoši!N89:AB118,14)</f>
        <v>Lukeš Filip</v>
      </c>
      <c r="I16" s="41" t="str">
        <f>VLOOKUP(H9,Hoši!N89:AB118,15)</f>
        <v>3.B</v>
      </c>
    </row>
    <row r="17" ht="6.75" customHeight="1"/>
    <row r="18" spans="3:9" ht="19.5" customHeight="1">
      <c r="C18" s="48" t="s">
        <v>37</v>
      </c>
      <c r="D18" s="41" t="str">
        <f>VLOOKUP(D9,Hoši!N127:AB156,14)</f>
        <v>Landsinger Ondřej</v>
      </c>
      <c r="E18" s="41" t="str">
        <f>VLOOKUP(D9,Hoši!N127:AB156,15)</f>
        <v>4.A</v>
      </c>
      <c r="F18" s="41" t="str">
        <f>VLOOKUP(F9,Hoši!N127:AB156,14)</f>
        <v>Šimek Ondřej</v>
      </c>
      <c r="G18" s="41" t="str">
        <f>VLOOKUP(F9,Hoši!N127:AB156,15)</f>
        <v>4.A</v>
      </c>
      <c r="H18" s="41" t="str">
        <f>VLOOKUP(H9,Hoši!N127:AB156,14)</f>
        <v>Hofmann Filip</v>
      </c>
      <c r="I18" s="41" t="str">
        <f>VLOOKUP(H9,Hoši!N127:AB156,15)</f>
        <v>4.B</v>
      </c>
    </row>
    <row r="19" ht="6.75" customHeight="1"/>
    <row r="20" spans="3:9" ht="19.5" customHeight="1">
      <c r="C20" s="48" t="s">
        <v>38</v>
      </c>
      <c r="D20" s="41" t="str">
        <f>VLOOKUP(D9,Hoši!N165:AB194,14)</f>
        <v>Matěj Kolda</v>
      </c>
      <c r="E20" s="41" t="str">
        <f>VLOOKUP(D25,Hoši!N165:AB194,15)</f>
        <v>5.A</v>
      </c>
      <c r="F20" s="41" t="str">
        <f>VLOOKUP(F9,Hoši!N165:AB194,14)</f>
        <v>Matěj Kostka</v>
      </c>
      <c r="G20" s="41" t="str">
        <f>VLOOKUP(F9,Hoši!N165:AB194,15)</f>
        <v>5.B</v>
      </c>
      <c r="H20" s="41" t="str">
        <f>VLOOKUP(H9,Hoši!N165:AB194,14)</f>
        <v>Matěj Vanko</v>
      </c>
      <c r="I20" s="41" t="str">
        <f>VLOOKUP(H9,Hoši!N165:AB194,15)</f>
        <v>5.A</v>
      </c>
    </row>
    <row r="23" ht="15">
      <c r="D23" s="51" t="s">
        <v>20</v>
      </c>
    </row>
    <row r="25" spans="3:9" ht="19.5" customHeight="1">
      <c r="C25" s="43" t="s">
        <v>8</v>
      </c>
      <c r="D25" s="128">
        <v>1</v>
      </c>
      <c r="E25" s="129"/>
      <c r="F25" s="128">
        <v>2</v>
      </c>
      <c r="G25" s="129"/>
      <c r="H25" s="128">
        <v>3</v>
      </c>
      <c r="I25" s="129"/>
    </row>
    <row r="26" spans="4:9" ht="15">
      <c r="D26" s="47" t="s">
        <v>39</v>
      </c>
      <c r="E26" s="47" t="s">
        <v>23</v>
      </c>
      <c r="F26" s="47" t="s">
        <v>39</v>
      </c>
      <c r="G26" s="47" t="s">
        <v>23</v>
      </c>
      <c r="H26" s="47" t="s">
        <v>39</v>
      </c>
      <c r="I26" s="47" t="s">
        <v>23</v>
      </c>
    </row>
    <row r="27" ht="6.75" customHeight="1"/>
    <row r="28" spans="3:9" ht="19.5" customHeight="1">
      <c r="C28" s="49" t="s">
        <v>34</v>
      </c>
      <c r="D28" s="44" t="str">
        <f>VLOOKUP(D25,Dívky!N9:AB38,14)</f>
        <v>Jánská Ema</v>
      </c>
      <c r="E28" s="44" t="str">
        <f>VLOOKUP(D25,Dívky!N9:AB38,15)</f>
        <v>1.A</v>
      </c>
      <c r="F28" s="44" t="str">
        <f>VLOOKUP(F9,Dívky!N9:AB38,14)</f>
        <v> Slavíková Tereza</v>
      </c>
      <c r="G28" s="44" t="str">
        <f>VLOOKUP(F25,Dívky!N9:AB38,15)</f>
        <v>1.B</v>
      </c>
      <c r="H28" s="44" t="str">
        <f>VLOOKUP(H9,Dívky!N9:AB38,14)</f>
        <v>Šilhanová Aneta</v>
      </c>
      <c r="I28" s="44" t="str">
        <f>VLOOKUP(H25,Dívky!N9:AB38,15)</f>
        <v>1.A</v>
      </c>
    </row>
    <row r="29" ht="6.75" customHeight="1"/>
    <row r="30" spans="3:9" ht="19.5" customHeight="1">
      <c r="C30" s="49" t="s">
        <v>35</v>
      </c>
      <c r="D30" s="44" t="str">
        <f>VLOOKUP(D25,Dívky!N47:AB76,14)</f>
        <v>Petra Němcová Patricie</v>
      </c>
      <c r="E30" s="44" t="str">
        <f>VLOOKUP(D25,Dívky!N47:AB76,15)</f>
        <v>2.A</v>
      </c>
      <c r="F30" s="44" t="str">
        <f>VLOOKUP(F25,Dívky!N47:AB76,14)</f>
        <v>Remešová Barbora</v>
      </c>
      <c r="G30" s="44" t="str">
        <f>VLOOKUP(F25,Dívky!N47:AB76,15)</f>
        <v>2.B</v>
      </c>
      <c r="H30" s="44" t="str">
        <f>VLOOKUP(H25,Dívky!N47:AB76,14)</f>
        <v>Soukupová Klára</v>
      </c>
      <c r="I30" s="44" t="str">
        <f>VLOOKUP(H25,Dívky!N47:AB76,15)</f>
        <v>2.B</v>
      </c>
    </row>
    <row r="31" ht="6.75" customHeight="1"/>
    <row r="32" spans="3:9" ht="19.5" customHeight="1">
      <c r="C32" s="49" t="s">
        <v>36</v>
      </c>
      <c r="D32" s="44" t="str">
        <f>VLOOKUP(D25,Dívky!N85:AB114,14)</f>
        <v>Němečková Nikola</v>
      </c>
      <c r="E32" s="44" t="str">
        <f>VLOOKUP(D25,Dívky!N85:AB114,15)</f>
        <v>3.B</v>
      </c>
      <c r="F32" s="44" t="str">
        <f>VLOOKUP(F25,Dívky!N85:AB114,14)</f>
        <v>Tůmová Natálie</v>
      </c>
      <c r="G32" s="44" t="str">
        <f>VLOOKUP(F25,Dívky!N85:AB114,15)</f>
        <v>3.A</v>
      </c>
      <c r="H32" s="44" t="str">
        <f>VLOOKUP(H25,Dívky!N85:AB114,14)</f>
        <v>Šilhanová Denisa</v>
      </c>
      <c r="I32" s="44" t="str">
        <f>VLOOKUP(H25,Dívky!N85:AB114,15)</f>
        <v>3.A</v>
      </c>
    </row>
    <row r="33" ht="6.75" customHeight="1"/>
    <row r="34" spans="3:9" ht="19.5" customHeight="1">
      <c r="C34" s="49" t="s">
        <v>37</v>
      </c>
      <c r="D34" s="44" t="str">
        <f>VLOOKUP(D25,Dívky!N123:AB152,14)</f>
        <v>Benešová Tereza</v>
      </c>
      <c r="E34" s="44" t="str">
        <f>VLOOKUP(D25,Dívky!N123:AB152,15)</f>
        <v>4.A</v>
      </c>
      <c r="F34" s="44" t="str">
        <f>VLOOKUP(F25,Dívky!N123:AB152,14)</f>
        <v>Tůmová Barbora</v>
      </c>
      <c r="G34" s="44" t="str">
        <f>VLOOKUP(F25,Dívky!N123:AB152,15)</f>
        <v>4.A</v>
      </c>
      <c r="H34" s="44" t="str">
        <f>VLOOKUP(H25,Dívky!N123:AB152,14)</f>
        <v>Juřicová Tereza</v>
      </c>
      <c r="I34" s="44" t="str">
        <f>VLOOKUP(H25,Dívky!N123:AB152,15)</f>
        <v>4.B</v>
      </c>
    </row>
    <row r="35" ht="6.75" customHeight="1"/>
    <row r="36" spans="3:9" ht="19.5" customHeight="1">
      <c r="C36" s="49" t="s">
        <v>38</v>
      </c>
      <c r="D36" s="44" t="str">
        <f>VLOOKUP(D25,Dívky!N161:AB190,14)</f>
        <v>Kristýna Plechatá</v>
      </c>
      <c r="E36" s="44" t="str">
        <f>VLOOKUP(D25,Dívky!N161:AB190,15)</f>
        <v>5.A</v>
      </c>
      <c r="F36" s="44" t="str">
        <f>VLOOKUP(F25,Dívky!N161:AB190,14)</f>
        <v>Lucie Váňová</v>
      </c>
      <c r="G36" s="44" t="str">
        <f>VLOOKUP(F25,Dívky!N161:AB190,15)</f>
        <v>5.A</v>
      </c>
      <c r="H36" s="44" t="str">
        <f>VLOOKUP(H25,Dívky!N161:AB190,14)</f>
        <v>Simona Minaříková</v>
      </c>
      <c r="I36" s="44" t="str">
        <f>VLOOKUP(H25,Dívky!N161:AB190,15)</f>
        <v>5.B</v>
      </c>
    </row>
  </sheetData>
  <sheetProtection selectLockedCells="1"/>
  <mergeCells count="6">
    <mergeCell ref="D25:E25"/>
    <mergeCell ref="F25:G25"/>
    <mergeCell ref="H25:I25"/>
    <mergeCell ref="G2:H2"/>
    <mergeCell ref="F9:G9"/>
    <mergeCell ref="H9:I9"/>
  </mergeCells>
  <printOptions horizontalCentered="1" verticalCentered="1"/>
  <pageMargins left="0.64" right="0.59" top="0.52" bottom="0.5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6"/>
  <sheetViews>
    <sheetView workbookViewId="0" topLeftCell="A1">
      <selection activeCell="F25" sqref="F25:F36"/>
    </sheetView>
  </sheetViews>
  <sheetFormatPr defaultColWidth="9.00390625" defaultRowHeight="12.75"/>
  <sheetData>
    <row r="2" spans="3:7" ht="12.75">
      <c r="C2" t="s">
        <v>22</v>
      </c>
      <c r="G2" t="s">
        <v>24</v>
      </c>
    </row>
    <row r="4" ht="12.75">
      <c r="B4" s="111" t="s">
        <v>217</v>
      </c>
    </row>
    <row r="5" spans="2:6" ht="12.75">
      <c r="B5" s="111" t="s">
        <v>220</v>
      </c>
      <c r="F5" s="111" t="s">
        <v>247</v>
      </c>
    </row>
    <row r="6" spans="2:6" ht="12.75">
      <c r="B6" s="111" t="s">
        <v>221</v>
      </c>
      <c r="F6" s="111" t="s">
        <v>248</v>
      </c>
    </row>
    <row r="7" spans="2:6" ht="12.75">
      <c r="B7" s="111" t="s">
        <v>222</v>
      </c>
      <c r="F7" s="111" t="s">
        <v>249</v>
      </c>
    </row>
    <row r="8" spans="2:6" ht="12.75">
      <c r="B8" s="111" t="s">
        <v>224</v>
      </c>
      <c r="F8" s="111" t="s">
        <v>252</v>
      </c>
    </row>
    <row r="9" spans="2:6" ht="12.75">
      <c r="B9" s="111" t="s">
        <v>227</v>
      </c>
      <c r="F9" s="111" t="s">
        <v>253</v>
      </c>
    </row>
    <row r="10" spans="2:6" ht="12.75">
      <c r="B10" s="111" t="s">
        <v>228</v>
      </c>
      <c r="F10" s="111" t="s">
        <v>254</v>
      </c>
    </row>
    <row r="11" spans="2:6" ht="12.75">
      <c r="B11" s="111" t="s">
        <v>229</v>
      </c>
      <c r="F11" s="111" t="s">
        <v>255</v>
      </c>
    </row>
    <row r="12" spans="2:6" ht="12.75">
      <c r="B12" s="111" t="s">
        <v>233</v>
      </c>
      <c r="F12" s="111" t="s">
        <v>256</v>
      </c>
    </row>
    <row r="13" spans="2:6" ht="12.75">
      <c r="B13" s="111" t="s">
        <v>235</v>
      </c>
      <c r="F13" s="111" t="s">
        <v>258</v>
      </c>
    </row>
    <row r="14" spans="2:6" ht="12.75">
      <c r="B14" s="111" t="s">
        <v>236</v>
      </c>
      <c r="F14" s="111" t="s">
        <v>259</v>
      </c>
    </row>
    <row r="15" spans="2:6" ht="12.75">
      <c r="B15" s="111" t="s">
        <v>237</v>
      </c>
      <c r="F15" s="111" t="s">
        <v>260</v>
      </c>
    </row>
    <row r="16" spans="2:6" ht="12.75">
      <c r="B16" s="111" t="s">
        <v>239</v>
      </c>
      <c r="F16" s="111" t="s">
        <v>261</v>
      </c>
    </row>
    <row r="17" spans="2:6" ht="12.75">
      <c r="B17" s="111" t="s">
        <v>241</v>
      </c>
      <c r="F17" s="111" t="s">
        <v>262</v>
      </c>
    </row>
    <row r="18" spans="2:6" ht="12.75">
      <c r="B18" s="111" t="s">
        <v>244</v>
      </c>
      <c r="F18" s="111" t="s">
        <v>263</v>
      </c>
    </row>
    <row r="19" spans="2:6" ht="12.75">
      <c r="B19" s="111" t="s">
        <v>245</v>
      </c>
      <c r="F19" s="111" t="s">
        <v>266</v>
      </c>
    </row>
    <row r="20" ht="12.75">
      <c r="F20" s="111" t="s">
        <v>268</v>
      </c>
    </row>
    <row r="21" ht="12.75">
      <c r="F21" s="111" t="s">
        <v>270</v>
      </c>
    </row>
    <row r="22" spans="2:6" ht="12.75">
      <c r="B22" s="111" t="s">
        <v>218</v>
      </c>
      <c r="F22" s="111" t="s">
        <v>274</v>
      </c>
    </row>
    <row r="23" ht="12.75">
      <c r="B23" s="111" t="s">
        <v>219</v>
      </c>
    </row>
    <row r="24" ht="12.75">
      <c r="B24" s="111" t="s">
        <v>223</v>
      </c>
    </row>
    <row r="25" spans="2:6" ht="12.75">
      <c r="B25" s="111" t="s">
        <v>225</v>
      </c>
      <c r="F25" s="111" t="s">
        <v>246</v>
      </c>
    </row>
    <row r="26" spans="2:6" ht="12.75">
      <c r="B26" s="111" t="s">
        <v>226</v>
      </c>
      <c r="F26" s="111" t="s">
        <v>250</v>
      </c>
    </row>
    <row r="27" spans="2:6" ht="12.75">
      <c r="B27" s="111" t="s">
        <v>230</v>
      </c>
      <c r="F27" s="111" t="s">
        <v>251</v>
      </c>
    </row>
    <row r="28" spans="2:6" ht="12.75">
      <c r="B28" s="111" t="s">
        <v>231</v>
      </c>
      <c r="F28" s="111" t="s">
        <v>257</v>
      </c>
    </row>
    <row r="29" spans="2:6" ht="12.75">
      <c r="B29" s="111" t="s">
        <v>232</v>
      </c>
      <c r="F29" s="111" t="s">
        <v>264</v>
      </c>
    </row>
    <row r="30" spans="2:6" ht="12.75">
      <c r="B30" s="111" t="s">
        <v>234</v>
      </c>
      <c r="F30" s="111" t="s">
        <v>265</v>
      </c>
    </row>
    <row r="31" spans="2:6" ht="12.75">
      <c r="B31" s="111" t="s">
        <v>238</v>
      </c>
      <c r="F31" s="111" t="s">
        <v>267</v>
      </c>
    </row>
    <row r="32" spans="2:6" ht="12.75">
      <c r="B32" s="111" t="s">
        <v>240</v>
      </c>
      <c r="F32" s="111" t="s">
        <v>269</v>
      </c>
    </row>
    <row r="33" spans="2:6" ht="12.75">
      <c r="B33" s="111" t="s">
        <v>242</v>
      </c>
      <c r="F33" s="111" t="s">
        <v>271</v>
      </c>
    </row>
    <row r="34" spans="2:6" ht="12.75">
      <c r="B34" s="111" t="s">
        <v>243</v>
      </c>
      <c r="F34" s="111" t="s">
        <v>272</v>
      </c>
    </row>
    <row r="35" ht="12.75">
      <c r="F35" s="111" t="s">
        <v>273</v>
      </c>
    </row>
    <row r="36" ht="12.75">
      <c r="F36" s="111" t="s">
        <v>275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 Podebradova</cp:lastModifiedBy>
  <cp:lastPrinted>2011-06-13T08:12:38Z</cp:lastPrinted>
  <dcterms:created xsi:type="dcterms:W3CDTF">1997-01-24T11:07:25Z</dcterms:created>
  <dcterms:modified xsi:type="dcterms:W3CDTF">2011-06-13T08:13:31Z</dcterms:modified>
  <cp:category/>
  <cp:version/>
  <cp:contentType/>
  <cp:contentStatus/>
</cp:coreProperties>
</file>